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1" documentId="8_{A3DA5585-FADF-4B3B-AC2F-957667EE46EC}" xr6:coauthVersionLast="47" xr6:coauthVersionMax="47" xr10:uidLastSave="{406ACBF8-CBB9-45C9-82CA-2612F3558522}"/>
  <bookViews>
    <workbookView xWindow="-98" yWindow="-98" windowWidth="19396" windowHeight="11596" tabRatio="832" xr2:uid="{00000000-000D-0000-FFFF-FFFF00000000}"/>
  </bookViews>
  <sheets>
    <sheet name="ОПС серии" sheetId="1" r:id="rId1"/>
    <sheet name="UPS серии" sheetId="2" r:id="rId2"/>
    <sheet name="GEL" sheetId="3" r:id="rId3"/>
    <sheet name="Проф.серии" sheetId="4" r:id="rId4"/>
    <sheet name="RBM модули" sheetId="51" r:id="rId5"/>
    <sheet name="МОТО" sheetId="6" r:id="rId6"/>
    <sheet name="АВТО" sheetId="64" r:id="rId7"/>
    <sheet name="Лодки" sheetId="65" r:id="rId8"/>
    <sheet name="Тяговые АКБ" sheetId="66" r:id="rId9"/>
    <sheet name="ЗУ" sheetId="35" r:id="rId10"/>
    <sheet name="Шкафы" sheetId="52" r:id="rId11"/>
    <sheet name="Перемычки" sheetId="10" r:id="rId12"/>
    <sheet name="Балансиры и мониторинг" sheetId="36" r:id="rId13"/>
    <sheet name="Колпачки" sheetId="53" r:id="rId14"/>
    <sheet name="Переходники" sheetId="54" r:id="rId15"/>
  </sheets>
  <externalReferences>
    <externalReference r:id="rId16"/>
    <externalReference r:id="rId17"/>
    <externalReference r:id="rId18"/>
  </externalReferences>
  <definedNames>
    <definedName name="_GoBack" localSheetId="0">'UPS серии'!#REF!</definedName>
    <definedName name="_xlnm._FilterDatabase" localSheetId="2" hidden="1">GEL!$B$4:$G$39</definedName>
    <definedName name="_xlnm._FilterDatabase" localSheetId="1" hidden="1">'UPS серии'!$B$4:$I$85</definedName>
    <definedName name="_xlnm._FilterDatabase" localSheetId="5" hidden="1">МОТО!$A$5:$G$94</definedName>
    <definedName name="_xlnm._FilterDatabase" localSheetId="0" hidden="1">'ОПС серии'!$B$4:$G$61</definedName>
    <definedName name="All_Klients" localSheetId="4">#REF!</definedName>
    <definedName name="All_Klients" localSheetId="1">#REF!</definedName>
    <definedName name="All_Klients" localSheetId="12">#REF!</definedName>
    <definedName name="All_Klients" localSheetId="9">#REF!</definedName>
    <definedName name="All_Klients" localSheetId="13">#REF!</definedName>
    <definedName name="All_Klients" localSheetId="0">#REF!</definedName>
    <definedName name="All_Klients" localSheetId="14">#REF!</definedName>
    <definedName name="All_Klients" localSheetId="10">#REF!</definedName>
    <definedName name="All_Klients">#REF!</definedName>
    <definedName name="All_клиенты" localSheetId="4">#REF!</definedName>
    <definedName name="All_клиенты" localSheetId="1">#REF!</definedName>
    <definedName name="All_клиенты" localSheetId="12">#REF!</definedName>
    <definedName name="All_клиенты" localSheetId="9">#REF!</definedName>
    <definedName name="All_клиенты" localSheetId="13">#REF!</definedName>
    <definedName name="All_клиенты" localSheetId="0">#REF!</definedName>
    <definedName name="All_клиенты" localSheetId="14">#REF!</definedName>
    <definedName name="All_клиенты" localSheetId="10">#REF!</definedName>
    <definedName name="All_клиенты">#REF!</definedName>
    <definedName name="AvailQty">[1]ДКС!#REF!</definedName>
    <definedName name="body">[1]ДКС!#REF!</definedName>
    <definedName name="bodyline">[1]ДКС!#REF!</definedName>
    <definedName name="Data">#REF!</definedName>
    <definedName name="Days">[1]ДКС!#REF!</definedName>
    <definedName name="DKCUnitId">[1]ДКС!#REF!</definedName>
    <definedName name="DKCUnitName">[1]ДКС!#REF!</definedName>
    <definedName name="DKCUnitPrice">[1]ДКС!#REF!</definedName>
    <definedName name="DKCUnitVolume">[1]ДКС!#REF!</definedName>
    <definedName name="DKCUnitWeight">[1]ДКС!#REF!</definedName>
    <definedName name="Door">#REF!</definedName>
    <definedName name="GrossWeight">[1]ДКС!#REF!</definedName>
    <definedName name="GroupName">[1]ДКС!#REF!</definedName>
    <definedName name="inventOnType">[1]ДКС!#REF!</definedName>
    <definedName name="InventOrigin">[1]ДКС!#REF!</definedName>
    <definedName name="InventTypeOfOrder">[1]ДКС!#REF!</definedName>
    <definedName name="InventUnitId">[1]ДКС!#REF!</definedName>
    <definedName name="InventUnitName">[1]ДКС!#REF!</definedName>
    <definedName name="ItemId">[1]ДКС!#REF!</definedName>
    <definedName name="ItemName">[1]ДКС!#REF!</definedName>
    <definedName name="ItemUnitId">[1]ДКС!#REF!</definedName>
    <definedName name="pak">#REF!</definedName>
    <definedName name="Price">[1]ДКС!#REF!</definedName>
    <definedName name="ProdQty">[1]ДКС!#REF!</definedName>
    <definedName name="SizeBig">#REF!</definedName>
    <definedName name="Sizes">#REF!</definedName>
    <definedName name="TaxPackagingQty">[1]ДКС!#REF!</definedName>
    <definedName name="TotalQty">[1]ДКС!#REF!</definedName>
    <definedName name="unit">#REF!</definedName>
    <definedName name="UnitVolume">[1]ДКС!#REF!</definedName>
    <definedName name="YesNo">#REF!</definedName>
    <definedName name="Zoc">#REF!</definedName>
    <definedName name="Высота">#REF!</definedName>
    <definedName name="Глубина">#REF!</definedName>
    <definedName name="ЕИВес">[1]ДКС!#REF!</definedName>
    <definedName name="ЕИИмя">[1]ДКС!#REF!</definedName>
    <definedName name="ЕИКод">[1]ДКС!#REF!</definedName>
    <definedName name="ЕИОбъем">[1]ДКС!#REF!</definedName>
    <definedName name="ЕИУпак1Имя">[1]ДКС!#REF!</definedName>
    <definedName name="ЕИУпак1Код">[1]ДКС!#REF!</definedName>
    <definedName name="ЕИУпак2Имя">[1]ДКС!#REF!</definedName>
    <definedName name="ЕИУпак2Код">[1]ДКС!#REF!</definedName>
    <definedName name="ЕИУпакВес">[1]ДКС!#REF!</definedName>
    <definedName name="ЕИУпакИмя">[1]ДКС!#REF!</definedName>
    <definedName name="ЕИУпакКод">[1]ДКС!#REF!</definedName>
    <definedName name="ЕИУпакОбъем">[1]ДКС!#REF!</definedName>
    <definedName name="ЕИЦена">[1]ДКС!#REF!</definedName>
    <definedName name="Коэф">[1]ДКС!#REF!</definedName>
    <definedName name="_xlnm.Print_Area" localSheetId="0">'ОПС серии'!$B$3:$E$66</definedName>
    <definedName name="Ож">[1]ДКС!#REF!</definedName>
    <definedName name="Остаток">[1]ДКС!#REF!</definedName>
    <definedName name="План">[1]ДКС!#REF!</definedName>
    <definedName name="Срез_Бренд">#N/A</definedName>
    <definedName name="Срез_кВА">#N/A</definedName>
    <definedName name="Срез_Тип">#N/A</definedName>
    <definedName name="СрСрок">[1]ДКС!#REF!</definedName>
    <definedName name="Страна">[1]ДКС!#REF!</definedName>
    <definedName name="Тип">[1]ДКС!#REF!</definedName>
    <definedName name="УП1">[1]ДКС!#REF!</definedName>
    <definedName name="УП2">[1]ДКС!#REF!</definedName>
    <definedName name="УП3">[1]ДКС!#REF!</definedName>
    <definedName name="Физический_остаток">[1]ДКС!#REF!</definedName>
    <definedName name="Филиалы" localSheetId="12">[2]Реквизиты!$A$10:$A$16</definedName>
    <definedName name="Филиалы" localSheetId="9">[2]Реквизиты!$A$10:$A$16</definedName>
    <definedName name="Филиалы" localSheetId="10">[2]Реквизиты!$A$10:$A$16</definedName>
    <definedName name="Филиалы">[3]Реквизиты!$A$10:$A$16</definedName>
    <definedName name="Ширин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2" l="1"/>
  <c r="D61" i="52"/>
  <c r="AG148" i="52" l="1"/>
  <c r="AI95" i="52"/>
  <c r="AH95" i="52"/>
  <c r="AI124" i="52" l="1"/>
  <c r="AH124" i="52"/>
  <c r="AH148" i="52" s="1"/>
  <c r="AG124" i="52"/>
  <c r="AI148" i="52"/>
  <c r="AI143" i="52"/>
  <c r="AK128" i="52"/>
  <c r="AI128" i="52"/>
  <c r="F68" i="52"/>
  <c r="F67" i="52"/>
  <c r="F66" i="52"/>
  <c r="F65" i="52"/>
  <c r="E72" i="52"/>
  <c r="C72" i="52"/>
  <c r="A72" i="52"/>
  <c r="AL148" i="52" l="1"/>
  <c r="AJ134" i="52"/>
  <c r="AI133" i="52"/>
  <c r="AJ130" i="52"/>
  <c r="AJ132" i="52"/>
  <c r="AJ131" i="52"/>
  <c r="AN148" i="52"/>
  <c r="AM148" i="52"/>
  <c r="AJ128" i="52"/>
  <c r="AH143" i="52"/>
  <c r="AL143" i="52" s="1"/>
  <c r="AI131" i="52" l="1"/>
  <c r="AK131" i="52" s="1"/>
  <c r="AI134" i="52"/>
  <c r="AK134" i="52" s="1"/>
  <c r="AI132" i="52"/>
  <c r="AK132" i="52" s="1"/>
  <c r="AI130" i="52"/>
  <c r="AK130" i="52" s="1"/>
  <c r="AJ133" i="52"/>
  <c r="AI135" i="52"/>
  <c r="AJ135" i="52" s="1"/>
  <c r="AK133" i="52"/>
  <c r="AN143" i="52"/>
  <c r="AM143" i="52"/>
  <c r="AO148" i="52"/>
  <c r="AI149" i="52" s="1"/>
  <c r="AN134" i="52" l="1"/>
  <c r="AL134" i="52"/>
  <c r="AM134" i="52" s="1"/>
  <c r="AN130" i="52"/>
  <c r="AL130" i="52"/>
  <c r="AM130" i="52" s="1"/>
  <c r="AO143" i="52"/>
  <c r="AI144" i="52" s="1"/>
  <c r="AN133" i="52"/>
  <c r="AL133" i="52"/>
  <c r="AM133" i="52" s="1"/>
  <c r="AN132" i="52"/>
  <c r="AL132" i="52"/>
  <c r="AM132" i="52" s="1"/>
  <c r="AL131" i="52"/>
  <c r="AM131" i="52" s="1"/>
  <c r="AN131" i="52"/>
  <c r="AO132" i="52" l="1"/>
  <c r="AO133" i="52"/>
  <c r="AO131" i="52"/>
  <c r="AO130" i="52"/>
  <c r="AO134" i="52"/>
  <c r="AO139" i="52" l="1"/>
  <c r="AP139" i="52" s="1"/>
  <c r="AI125" i="52" s="1"/>
  <c r="AI154" i="52" s="1"/>
  <c r="AV152" i="52" s="1"/>
  <c r="D62" i="52" s="1"/>
  <c r="D63" i="52" l="1"/>
  <c r="G72" i="52"/>
  <c r="E50" i="52" l="1"/>
  <c r="AG105" i="52"/>
  <c r="AI105" i="52"/>
  <c r="AH100" i="52"/>
  <c r="AG95" i="52"/>
  <c r="F46" i="52"/>
  <c r="F45" i="52"/>
  <c r="F44" i="52"/>
  <c r="F43" i="52"/>
  <c r="C50" i="52"/>
  <c r="A50" i="52"/>
  <c r="AJ95" i="52" l="1"/>
  <c r="AK95" i="52" s="1"/>
  <c r="AI100" i="52"/>
  <c r="AL100" i="52" s="1"/>
  <c r="AH105" i="52"/>
  <c r="AL105" i="52" s="1"/>
  <c r="AL95" i="52"/>
  <c r="AI96" i="52" l="1"/>
  <c r="AM105" i="52"/>
  <c r="AN105" i="52" s="1"/>
  <c r="AI106" i="52" s="1"/>
  <c r="AM100" i="52"/>
  <c r="AN100" i="52" s="1"/>
  <c r="AI101" i="52" s="1"/>
  <c r="AI111" i="52" l="1"/>
  <c r="AR111" i="52" s="1"/>
  <c r="G50" i="52" l="1"/>
  <c r="D41" i="52" s="1"/>
  <c r="D40" i="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22" authorId="0" shapeId="0" xr:uid="{0DC86D06-6175-4186-8AF8-2878C2138793}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12В   с питанием от бортовой сети   автомобиля 12-24В </t>
        </r>
      </text>
    </comment>
    <comment ref="D23" authorId="0" shapeId="0" xr:uid="{1B369BC9-D764-4F83-8B08-002C01AA6960}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Напряжением 6В</t>
        </r>
      </text>
    </comment>
    <comment ref="D24" authorId="0" shapeId="0" xr:uid="{7DD230BD-2EB2-41DF-9FBB-9902EC2CA56F}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предназначено для экстренной подзарядки аккумулятора Вашего автомобиля от бортовой сети автомобиля</t>
        </r>
      </text>
    </comment>
    <comment ref="D33" authorId="0" shapeId="0" xr:uid="{174B7F29-BFE5-4BC3-97CC-551D0425547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Напряжение 24В</t>
        </r>
      </text>
    </comment>
  </commentList>
</comments>
</file>

<file path=xl/sharedStrings.xml><?xml version="1.0" encoding="utf-8"?>
<sst xmlns="http://schemas.openxmlformats.org/spreadsheetml/2006/main" count="1497" uniqueCount="949">
  <si>
    <t xml:space="preserve"> 12/4</t>
  </si>
  <si>
    <t xml:space="preserve"> 12/5</t>
  </si>
  <si>
    <t xml:space="preserve"> 12/7</t>
  </si>
  <si>
    <t xml:space="preserve"> 12/8</t>
  </si>
  <si>
    <t xml:space="preserve"> 12/9</t>
  </si>
  <si>
    <t xml:space="preserve"> 12/10</t>
  </si>
  <si>
    <t xml:space="preserve"> 12/11</t>
  </si>
  <si>
    <t xml:space="preserve"> 12/12</t>
  </si>
  <si>
    <t xml:space="preserve"> 12/14</t>
  </si>
  <si>
    <t>12/14</t>
  </si>
  <si>
    <t xml:space="preserve"> 12/16</t>
  </si>
  <si>
    <t xml:space="preserve"> 12/20</t>
  </si>
  <si>
    <t xml:space="preserve"> 12/2,5</t>
  </si>
  <si>
    <t xml:space="preserve"> 12/18</t>
  </si>
  <si>
    <t>12/30</t>
  </si>
  <si>
    <t>12/9</t>
  </si>
  <si>
    <t>12/10</t>
  </si>
  <si>
    <t>12/12</t>
  </si>
  <si>
    <t>12/16</t>
  </si>
  <si>
    <t>12/18</t>
  </si>
  <si>
    <t>DT 401</t>
  </si>
  <si>
    <t xml:space="preserve"> 4/1</t>
  </si>
  <si>
    <t>DT 4035</t>
  </si>
  <si>
    <t>4/3,5</t>
  </si>
  <si>
    <t>DT 4045</t>
  </si>
  <si>
    <t>4/4,5</t>
  </si>
  <si>
    <t>DT 6012</t>
  </si>
  <si>
    <t xml:space="preserve"> 6/1,2</t>
  </si>
  <si>
    <t>DT 6015</t>
  </si>
  <si>
    <t>6/1,5</t>
  </si>
  <si>
    <t>DT 6023</t>
  </si>
  <si>
    <t xml:space="preserve"> 6/2,3</t>
  </si>
  <si>
    <t>DT 6028</t>
  </si>
  <si>
    <t xml:space="preserve"> 6/2,8</t>
  </si>
  <si>
    <t>DT 6033</t>
  </si>
  <si>
    <t xml:space="preserve"> 6/3,3</t>
  </si>
  <si>
    <t>DT 6045</t>
  </si>
  <si>
    <t xml:space="preserve"> 6/4,5</t>
  </si>
  <si>
    <t>DT 606</t>
  </si>
  <si>
    <t>6/6</t>
  </si>
  <si>
    <t>DT 612</t>
  </si>
  <si>
    <t xml:space="preserve"> 6/12</t>
  </si>
  <si>
    <t>12/0,8</t>
  </si>
  <si>
    <t>DT 12012</t>
  </si>
  <si>
    <t xml:space="preserve"> 12/1,2</t>
  </si>
  <si>
    <t>DT 12022</t>
  </si>
  <si>
    <t xml:space="preserve"> 12/2,2</t>
  </si>
  <si>
    <t>DT 12032</t>
  </si>
  <si>
    <t>12/3,3</t>
  </si>
  <si>
    <t>DT 12045</t>
  </si>
  <si>
    <t xml:space="preserve"> 12/4,5</t>
  </si>
  <si>
    <t>DT 1212</t>
  </si>
  <si>
    <t>DT 1218</t>
  </si>
  <si>
    <t>DT 1226</t>
  </si>
  <si>
    <t xml:space="preserve"> 12/26</t>
  </si>
  <si>
    <t>DT 1233</t>
  </si>
  <si>
    <t xml:space="preserve"> 12/33</t>
  </si>
  <si>
    <t>DT 1240</t>
  </si>
  <si>
    <t xml:space="preserve"> 12/40</t>
  </si>
  <si>
    <t>DT 1265</t>
  </si>
  <si>
    <t xml:space="preserve"> 12/65</t>
  </si>
  <si>
    <t>DT 1275</t>
  </si>
  <si>
    <t xml:space="preserve"> 12/75</t>
  </si>
  <si>
    <t>DT 12100</t>
  </si>
  <si>
    <t xml:space="preserve"> 12/100</t>
  </si>
  <si>
    <t>SF (АКБ)</t>
  </si>
  <si>
    <t>6/4,5</t>
  </si>
  <si>
    <t xml:space="preserve"> 12/17</t>
  </si>
  <si>
    <t>DTM 6012</t>
  </si>
  <si>
    <t>DTM 6032</t>
  </si>
  <si>
    <t>6/3,2</t>
  </si>
  <si>
    <t>DTM 6045</t>
  </si>
  <si>
    <t>DTM 607</t>
  </si>
  <si>
    <t>6/7</t>
  </si>
  <si>
    <t>DTM 612</t>
  </si>
  <si>
    <t xml:space="preserve"> 12/0,8</t>
  </si>
  <si>
    <t>DTM 12012</t>
  </si>
  <si>
    <t>DTM 12022</t>
  </si>
  <si>
    <t>DTM 12032</t>
  </si>
  <si>
    <t>12/3,2</t>
  </si>
  <si>
    <t>DTM 12045</t>
  </si>
  <si>
    <t>DTM 1205</t>
  </si>
  <si>
    <t>12/5</t>
  </si>
  <si>
    <t>DTM 1207</t>
  </si>
  <si>
    <t>DTM 1209</t>
  </si>
  <si>
    <t>DTM 1217</t>
  </si>
  <si>
    <t>DTM 1226</t>
  </si>
  <si>
    <t>DTM 1233 L</t>
  </si>
  <si>
    <t>DTM 1255 L</t>
  </si>
  <si>
    <t>12/55</t>
  </si>
  <si>
    <t>DTM 1265 L</t>
  </si>
  <si>
    <t>DTM 1275 L</t>
  </si>
  <si>
    <t>12/75</t>
  </si>
  <si>
    <t>DTM 1290 L</t>
  </si>
  <si>
    <t>12/90</t>
  </si>
  <si>
    <t>DTM 12100 L</t>
  </si>
  <si>
    <t>DTM 12120 L</t>
  </si>
  <si>
    <t xml:space="preserve"> 12/120</t>
  </si>
  <si>
    <t>DTM 12150 L</t>
  </si>
  <si>
    <t xml:space="preserve"> 12/150</t>
  </si>
  <si>
    <t>DTM 12200 L</t>
  </si>
  <si>
    <t xml:space="preserve"> 12/200</t>
  </si>
  <si>
    <t>6/7,2</t>
  </si>
  <si>
    <t>6/12</t>
  </si>
  <si>
    <t>12/4,5</t>
  </si>
  <si>
    <t>12/7,2</t>
  </si>
  <si>
    <t>12/26</t>
  </si>
  <si>
    <t>12/45</t>
  </si>
  <si>
    <t>12/65</t>
  </si>
  <si>
    <t>12/100</t>
  </si>
  <si>
    <t>12/6</t>
  </si>
  <si>
    <t>12/7</t>
  </si>
  <si>
    <t>12/20</t>
  </si>
  <si>
    <t>12/33</t>
  </si>
  <si>
    <t>12/140</t>
  </si>
  <si>
    <t>12/80</t>
  </si>
  <si>
    <t>12/120</t>
  </si>
  <si>
    <t>12/150</t>
  </si>
  <si>
    <t>12/200</t>
  </si>
  <si>
    <t>12/24</t>
  </si>
  <si>
    <t>12/40</t>
  </si>
  <si>
    <t>Зарядные устройства SONAR</t>
  </si>
  <si>
    <t>Для емкости (Ah)</t>
  </si>
  <si>
    <t>До 50т.р.</t>
  </si>
  <si>
    <t>Мизер 12 (0,25А) СОНАР УЗ 205.04 "СОНАР-МИЗЕР"</t>
  </si>
  <si>
    <t>0,7-3</t>
  </si>
  <si>
    <t>Микро 12 (12В) СОНАР УЗ 205.03 "СОНАР-МИКРО"</t>
  </si>
  <si>
    <t>2-7</t>
  </si>
  <si>
    <t>Мини 6 (6В) СОНАР УЗ 205.02 "СОНАР-МИНИ"</t>
  </si>
  <si>
    <t>Мини 12 (12В) СОНАР УЗ 205.01 "СОНАР-МИНИ"</t>
  </si>
  <si>
    <t>4-15</t>
  </si>
  <si>
    <t>Сонар УЗ 205.08-12 "СОНАР-МОТО"</t>
  </si>
  <si>
    <t>0,7-20</t>
  </si>
  <si>
    <t>УЗ-205.05 "DC/DC"</t>
  </si>
  <si>
    <t>4-11</t>
  </si>
  <si>
    <t>УЗ-205.08-6 "СОНАР-МОТО"</t>
  </si>
  <si>
    <t>3-20</t>
  </si>
  <si>
    <t>УЗ-205.10  «Электронный прикуриватель»</t>
  </si>
  <si>
    <t>Наименование</t>
  </si>
  <si>
    <t xml:space="preserve">Зарядное устройство УЗ 201 СОНАР УЗ 201 </t>
  </si>
  <si>
    <t>25-65</t>
  </si>
  <si>
    <t>25-75</t>
  </si>
  <si>
    <t>Зарядное устройство УЗ 207-01 СОНАР УЗ 207.01(П)</t>
  </si>
  <si>
    <t>10-180</t>
  </si>
  <si>
    <t>Кол-во полок</t>
  </si>
  <si>
    <t>Цена с НДС, руб</t>
  </si>
  <si>
    <t>D-10</t>
  </si>
  <si>
    <t>409 х 759</t>
  </si>
  <si>
    <t>D-11S</t>
  </si>
  <si>
    <t>839 х 759</t>
  </si>
  <si>
    <t>D-12S</t>
  </si>
  <si>
    <t>739 х 759</t>
  </si>
  <si>
    <t>D-12SM</t>
  </si>
  <si>
    <t>D-12SU</t>
  </si>
  <si>
    <t>1039 х 759</t>
  </si>
  <si>
    <t>D-12ES</t>
  </si>
  <si>
    <t>D-13</t>
  </si>
  <si>
    <t>789 х 759</t>
  </si>
  <si>
    <t>D-13SM</t>
  </si>
  <si>
    <t>1439 х 759</t>
  </si>
  <si>
    <t>YUASA (МОТО)</t>
  </si>
  <si>
    <t>DTM 12250 L</t>
  </si>
  <si>
    <t>SF 12012</t>
  </si>
  <si>
    <t>SF 12022</t>
  </si>
  <si>
    <t>SF 12045</t>
  </si>
  <si>
    <t>SF 1212</t>
  </si>
  <si>
    <t>SF 1217</t>
  </si>
  <si>
    <t>SF 1218</t>
  </si>
  <si>
    <t>SF 1226</t>
  </si>
  <si>
    <t>SF 1240</t>
  </si>
  <si>
    <t>SF 6045</t>
  </si>
  <si>
    <t>12/105</t>
  </si>
  <si>
    <t>12/125</t>
  </si>
  <si>
    <t>12/180</t>
  </si>
  <si>
    <t>Зарядное устройство УЗ 207-04 СОНАР УЗ 207.04</t>
  </si>
  <si>
    <t>60-100</t>
  </si>
  <si>
    <t>DTM 1240 L</t>
  </si>
  <si>
    <t>DT 1207</t>
  </si>
  <si>
    <t>Зарядное устройство УЗ 205-09 СОНАР УЗ 205.09</t>
  </si>
  <si>
    <t>7-15</t>
  </si>
  <si>
    <t>6/9</t>
  </si>
  <si>
    <t>DTM 1215</t>
  </si>
  <si>
    <t xml:space="preserve"> 12/15</t>
  </si>
  <si>
    <t>SF 12120</t>
  </si>
  <si>
    <t>EPS 1214</t>
  </si>
  <si>
    <t>EPS 1218</t>
  </si>
  <si>
    <t>EPS 1218.1</t>
  </si>
  <si>
    <t>EPS 1220</t>
  </si>
  <si>
    <t>EPS 12201</t>
  </si>
  <si>
    <t>EPS 1230</t>
  </si>
  <si>
    <t>D-12SA</t>
  </si>
  <si>
    <t>D-14S</t>
  </si>
  <si>
    <t>D-14SA</t>
  </si>
  <si>
    <t>D-14SM</t>
  </si>
  <si>
    <t>D-14SU</t>
  </si>
  <si>
    <t>DL-800</t>
  </si>
  <si>
    <t>800 х 1000 х 1970</t>
  </si>
  <si>
    <t>928 х 755</t>
  </si>
  <si>
    <t>DL-801</t>
  </si>
  <si>
    <t>SF 1207</t>
  </si>
  <si>
    <t>12/15</t>
  </si>
  <si>
    <t>В/Ач</t>
  </si>
  <si>
    <t>Зарядные устройства ВОСТОК</t>
  </si>
  <si>
    <t>*напр.сети-напр.акб-ток заряда</t>
  </si>
  <si>
    <t>Зарядное устройство ЗУ ВОСТОК 220-6-2</t>
  </si>
  <si>
    <t>6-18</t>
  </si>
  <si>
    <t>1-3</t>
  </si>
  <si>
    <t>Зарядное устройство ЗУ ВОСТОК 220-12-1</t>
  </si>
  <si>
    <t>3-10</t>
  </si>
  <si>
    <t>DELTA DT</t>
  </si>
  <si>
    <t>DT 4003</t>
  </si>
  <si>
    <t>DT 4045 (47мм)</t>
  </si>
  <si>
    <t>DT 6023 (75)</t>
  </si>
  <si>
    <t>DT 6033 (125мм)</t>
  </si>
  <si>
    <t>DT 12008 (T13)</t>
  </si>
  <si>
    <t>DT 12008 (T9)</t>
  </si>
  <si>
    <t>DT 12120</t>
  </si>
  <si>
    <t>DT 12150</t>
  </si>
  <si>
    <t>DT 12200</t>
  </si>
  <si>
    <t>SF 1265</t>
  </si>
  <si>
    <t>SF 12100</t>
  </si>
  <si>
    <t>4/0,3</t>
  </si>
  <si>
    <t>DTM 1212</t>
  </si>
  <si>
    <t>HR 6-4.5</t>
  </si>
  <si>
    <t>HR 6-7.2</t>
  </si>
  <si>
    <t>HR 6-9</t>
  </si>
  <si>
    <t>HR 6-12</t>
  </si>
  <si>
    <t>HR 6-15</t>
  </si>
  <si>
    <t>HR 12-4.5</t>
  </si>
  <si>
    <t>HR 12-5</t>
  </si>
  <si>
    <t>HR 12-21 W</t>
  </si>
  <si>
    <t>HR 12-5.8</t>
  </si>
  <si>
    <t>HR 12-24 W</t>
  </si>
  <si>
    <t>HR 12-7.2</t>
  </si>
  <si>
    <t>HR 12-28 W</t>
  </si>
  <si>
    <t>HR 12-34 W</t>
  </si>
  <si>
    <t>HR 12-12</t>
  </si>
  <si>
    <t>HR 12-51 W</t>
  </si>
  <si>
    <t>HR 12-15</t>
  </si>
  <si>
    <t>HR 12-18</t>
  </si>
  <si>
    <t>HR 12-80 W</t>
  </si>
  <si>
    <t xml:space="preserve"> 12/250</t>
  </si>
  <si>
    <t>6/15</t>
  </si>
  <si>
    <t>GEL 12-15</t>
  </si>
  <si>
    <t>GEL 12-20</t>
  </si>
  <si>
    <t>GEL 12-26</t>
  </si>
  <si>
    <t>GEL 12-33</t>
  </si>
  <si>
    <t>GEL 12-45</t>
  </si>
  <si>
    <t>GEL 12-55</t>
  </si>
  <si>
    <t>GEL 12-65</t>
  </si>
  <si>
    <t>GEL 12-75</t>
  </si>
  <si>
    <t>GEL 12-85</t>
  </si>
  <si>
    <t>GEL 12-100</t>
  </si>
  <si>
    <t>GEL 12-120</t>
  </si>
  <si>
    <t>GEL 12-150</t>
  </si>
  <si>
    <t>GEL 12-200</t>
  </si>
  <si>
    <t>12/85</t>
  </si>
  <si>
    <t>Тип наконечника</t>
  </si>
  <si>
    <t>Длина, мм</t>
  </si>
  <si>
    <t>Цена, руб</t>
  </si>
  <si>
    <t>S-6-F2-100</t>
  </si>
  <si>
    <t>Под нож F2</t>
  </si>
  <si>
    <t>S-6-F2-260</t>
  </si>
  <si>
    <t>S-6-F2-500</t>
  </si>
  <si>
    <t>S-6-F2-1000</t>
  </si>
  <si>
    <t>S-10-6-100</t>
  </si>
  <si>
    <t>Под болт М6</t>
  </si>
  <si>
    <t>S-10-6-260</t>
  </si>
  <si>
    <t>S-10-6-500</t>
  </si>
  <si>
    <t>S-10-6-1000</t>
  </si>
  <si>
    <t>S-10-8-100</t>
  </si>
  <si>
    <t>Под болт М8</t>
  </si>
  <si>
    <t>S-10-8-260</t>
  </si>
  <si>
    <t>S-10-8-500</t>
  </si>
  <si>
    <t>S-10-8-1000</t>
  </si>
  <si>
    <t>S-16-6-100</t>
  </si>
  <si>
    <t>S-16-6-260</t>
  </si>
  <si>
    <t>S-16-6-500</t>
  </si>
  <si>
    <t>S-16-6-1000</t>
  </si>
  <si>
    <t>S-16-8-100</t>
  </si>
  <si>
    <t>S-16-8-260</t>
  </si>
  <si>
    <t>S-16-8-500</t>
  </si>
  <si>
    <t>S-16-8-1000</t>
  </si>
  <si>
    <t>S-25-6-100</t>
  </si>
  <si>
    <t>S-25-6-260</t>
  </si>
  <si>
    <t>S-25-6-500</t>
  </si>
  <si>
    <t>S-25-6-1000</t>
  </si>
  <si>
    <t>S-25-8-100</t>
  </si>
  <si>
    <t>S-25-8-260</t>
  </si>
  <si>
    <t>S-25-8-500</t>
  </si>
  <si>
    <t>S-25-8-1000</t>
  </si>
  <si>
    <t>S-35-6-100</t>
  </si>
  <si>
    <t>S-35-6-260</t>
  </si>
  <si>
    <t>S-35-6-500</t>
  </si>
  <si>
    <t>S-35-6-1000</t>
  </si>
  <si>
    <t>S-35-8-100</t>
  </si>
  <si>
    <t>S-35-8-260</t>
  </si>
  <si>
    <t>S-35-8-500</t>
  </si>
  <si>
    <t>S-35-8-1000</t>
  </si>
  <si>
    <t>S-50-6-100</t>
  </si>
  <si>
    <t>S-50-6-260</t>
  </si>
  <si>
    <t>S-50-6-500</t>
  </si>
  <si>
    <t>S-50-6-1000</t>
  </si>
  <si>
    <t>S-50-8-100</t>
  </si>
  <si>
    <t>S-50-8-260</t>
  </si>
  <si>
    <t>S-50-8-500</t>
  </si>
  <si>
    <t>S-50-8-1000</t>
  </si>
  <si>
    <t>S-70-6-100</t>
  </si>
  <si>
    <t>S-70-6-260</t>
  </si>
  <si>
    <t>S-70-6-500</t>
  </si>
  <si>
    <t>S-70-6-1000</t>
  </si>
  <si>
    <t>S-70-8-100</t>
  </si>
  <si>
    <t>S-70-8-260</t>
  </si>
  <si>
    <t>S-70-8-500</t>
  </si>
  <si>
    <t>S-70-8-1000</t>
  </si>
  <si>
    <t>S-95-8-100</t>
  </si>
  <si>
    <t>S-95-8-260</t>
  </si>
  <si>
    <t>S-95-8-500</t>
  </si>
  <si>
    <t>S-95-8-1000</t>
  </si>
  <si>
    <t>12/4</t>
  </si>
  <si>
    <t>DS 1205.1</t>
  </si>
  <si>
    <t>DS 1208</t>
  </si>
  <si>
    <t>DS 1210</t>
  </si>
  <si>
    <t>DS 1214</t>
  </si>
  <si>
    <t>DS 1216.1</t>
  </si>
  <si>
    <t>DS 1220</t>
  </si>
  <si>
    <t>12/17,8</t>
  </si>
  <si>
    <t>12/28</t>
  </si>
  <si>
    <t>GX 12-12</t>
  </si>
  <si>
    <t>GX 12-17</t>
  </si>
  <si>
    <t>12/17</t>
  </si>
  <si>
    <t>12/60</t>
  </si>
  <si>
    <t>12/230</t>
  </si>
  <si>
    <t>Описание</t>
  </si>
  <si>
    <t>FT 12-50 M</t>
  </si>
  <si>
    <t>12/50</t>
  </si>
  <si>
    <t>FT 12-100 M</t>
  </si>
  <si>
    <t>FT 12-105 M</t>
  </si>
  <si>
    <t>FT 12-125 M</t>
  </si>
  <si>
    <t>FT 12-150 M</t>
  </si>
  <si>
    <t>FT 12-180 M</t>
  </si>
  <si>
    <t>DS 1207</t>
  </si>
  <si>
    <t>Зарядное устройство ЗУ ВОСТОК 220-6-0.7</t>
  </si>
  <si>
    <t>Зарядное устройство ЗУ ВОСТОК 220-12-0.3</t>
  </si>
  <si>
    <t>Зарядное устройство ЗУ ВОСТОК 220-12-0.7</t>
  </si>
  <si>
    <t>Примечание</t>
  </si>
  <si>
    <t>под заказ</t>
  </si>
  <si>
    <t>S-6-6-100</t>
  </si>
  <si>
    <t>S-6-6-260</t>
  </si>
  <si>
    <t>S-6-6-500</t>
  </si>
  <si>
    <t>S-6-6-1000</t>
  </si>
  <si>
    <t>S-70-10-100</t>
  </si>
  <si>
    <t>Под болт М10</t>
  </si>
  <si>
    <t>S-70-10-230</t>
  </si>
  <si>
    <t>S-70-10-500</t>
  </si>
  <si>
    <t>S-70-10-1000</t>
  </si>
  <si>
    <t>Балансиры</t>
  </si>
  <si>
    <t>Напряж.</t>
  </si>
  <si>
    <t>RS 1204</t>
  </si>
  <si>
    <t>RS 1205</t>
  </si>
  <si>
    <t>RS 1205.1</t>
  </si>
  <si>
    <t>RS 1207</t>
  </si>
  <si>
    <t>RS 1207.1</t>
  </si>
  <si>
    <t>RS 1209</t>
  </si>
  <si>
    <t>RS 1210</t>
  </si>
  <si>
    <t>RS 1212</t>
  </si>
  <si>
    <t>RS 12201</t>
  </si>
  <si>
    <r>
      <t xml:space="preserve">ВНУТРЕННИЙ ПРАЙС-ЛИСТ НА СЕРИИ DELTA CT, DELTA EPS, RED ENERGY DS </t>
    </r>
    <r>
      <rPr>
        <b/>
        <sz val="11"/>
        <color indexed="10"/>
        <rFont val="Calibri"/>
        <family val="2"/>
        <charset val="204"/>
      </rPr>
      <t>$</t>
    </r>
  </si>
  <si>
    <t>M2-48/12V</t>
  </si>
  <si>
    <t>Delta CGD (AGM, карбоновая техноголоия,15 лет)</t>
  </si>
  <si>
    <t>CGD 1212</t>
  </si>
  <si>
    <t>CGD 1255</t>
  </si>
  <si>
    <t>CGD 12100</t>
  </si>
  <si>
    <t>CGD 12200</t>
  </si>
  <si>
    <t>CGD 1233</t>
  </si>
  <si>
    <t xml:space="preserve">Наименование </t>
  </si>
  <si>
    <t>Размеры,</t>
  </si>
  <si>
    <t>Рабочие размеры полки</t>
  </si>
  <si>
    <t>Межполочное расстояние,</t>
  </si>
  <si>
    <t>Вес, кг.</t>
  </si>
  <si>
    <t>Цена с НДС, руб.</t>
  </si>
  <si>
    <t>(ВхШхГ), мм</t>
  </si>
  <si>
    <t>(ШхГ), мм</t>
  </si>
  <si>
    <t>мм</t>
  </si>
  <si>
    <t>1200 x 470 x 800</t>
  </si>
  <si>
    <t>1340 x 900 x 800</t>
  </si>
  <si>
    <t>1670 x 800 x 800</t>
  </si>
  <si>
    <t>1670 x 850 x 800</t>
  </si>
  <si>
    <t>1670 х 900 х 800</t>
  </si>
  <si>
    <t>1670 х 1100 х 800</t>
  </si>
  <si>
    <t>1815 х 1100 х 800</t>
  </si>
  <si>
    <t>1900 х 850 х 800</t>
  </si>
  <si>
    <t>D-13SU</t>
  </si>
  <si>
    <t>1900 х 1100 х 800</t>
  </si>
  <si>
    <t>1900 х 1500 х 800</t>
  </si>
  <si>
    <t>1800 х 800 х 800</t>
  </si>
  <si>
    <t>D-14SB</t>
  </si>
  <si>
    <t>1800 х 850 х 800</t>
  </si>
  <si>
    <t>1800 х 900 х 800</t>
  </si>
  <si>
    <t>1800 х 1100 х 800</t>
  </si>
  <si>
    <t>sales@energon.ru    8(800)775-61-01</t>
  </si>
  <si>
    <t>Колпачок для клемм 4-5.5 мм (болт+гайка)</t>
  </si>
  <si>
    <t>Колпачок для клемм 5.5 мм (болт+гайка)</t>
  </si>
  <si>
    <t>Колпачок для клемм 6-8 мм (болт+гайка)</t>
  </si>
  <si>
    <t>Колпачок для клемм 6 мм (болт+гайка)</t>
  </si>
  <si>
    <t>Колпачок для клемм 5 мм (болт)</t>
  </si>
  <si>
    <t>Колпачок для клемм 6 мм (болт)</t>
  </si>
  <si>
    <t>Колпачок для клемм 8 мм (болт)</t>
  </si>
  <si>
    <t>Колпачок для клемм нож F1</t>
  </si>
  <si>
    <t>Колпачок для клемм нож F2</t>
  </si>
  <si>
    <t>DELTA CT</t>
  </si>
  <si>
    <t>RED ENERGY RS</t>
  </si>
  <si>
    <t>RED ENERGY DS</t>
  </si>
  <si>
    <t>HRL 12-7.2 X</t>
  </si>
  <si>
    <t>HRL 12-9 (1234W) X</t>
  </si>
  <si>
    <t>HRL 12-12 X</t>
  </si>
  <si>
    <t>HRL 12-18 X</t>
  </si>
  <si>
    <t>HRL 12-26 X</t>
  </si>
  <si>
    <t>HRL 12-33 X</t>
  </si>
  <si>
    <t>HRL 12-45 X</t>
  </si>
  <si>
    <t>HRL 12-55 X</t>
  </si>
  <si>
    <t>HRL 12-65 X</t>
  </si>
  <si>
    <t>HRL 12-75 X</t>
  </si>
  <si>
    <t>HRL 12-90 X</t>
  </si>
  <si>
    <t>HRL 12-100 X</t>
  </si>
  <si>
    <t>HRL 12-140 X</t>
  </si>
  <si>
    <t>HRL 12-180 X</t>
  </si>
  <si>
    <t>*Цены на перемычки ориентировочные, цена изменяется в каждом заказе, в зависимости от количества</t>
  </si>
  <si>
    <t>HR 12-9</t>
  </si>
  <si>
    <t>HR 12-26</t>
  </si>
  <si>
    <t>HR 12-40</t>
  </si>
  <si>
    <t>HR 12-65</t>
  </si>
  <si>
    <t>HR 12-100</t>
  </si>
  <si>
    <t>НОВОЕ ПОКОЛЕНИЕ DELTA EPS</t>
  </si>
  <si>
    <t>DELTA EPS НОВОЕ ПОКОЛЕНИЕ</t>
  </si>
  <si>
    <t>*Пластиковые, прозрачные колпачки для транспортировки батарей и предотвращения короткого замыкания. Не подходят для использования с перемычками.</t>
  </si>
  <si>
    <t>Battbee</t>
  </si>
  <si>
    <t>BT 12012</t>
  </si>
  <si>
    <t>BT 12022</t>
  </si>
  <si>
    <t>BT 12045</t>
  </si>
  <si>
    <t>BT 1207</t>
  </si>
  <si>
    <t>BT 1212</t>
  </si>
  <si>
    <t>BT 1218</t>
  </si>
  <si>
    <t>BT 1226</t>
  </si>
  <si>
    <t>BT 1240</t>
  </si>
  <si>
    <t>Переходник М6 ф16</t>
  </si>
  <si>
    <t>Переходник М6 ф17.2</t>
  </si>
  <si>
    <t>Переходник М8 ф16</t>
  </si>
  <si>
    <t>Переходник М8 ф17.2</t>
  </si>
  <si>
    <t>Перходник F1-F2</t>
  </si>
  <si>
    <t>Перходник F2-F1</t>
  </si>
  <si>
    <t>CT 12025</t>
  </si>
  <si>
    <t>CT 12026</t>
  </si>
  <si>
    <t>CT 1204</t>
  </si>
  <si>
    <t>CT 1205</t>
  </si>
  <si>
    <t>CT 1205.1</t>
  </si>
  <si>
    <t>CT 1207</t>
  </si>
  <si>
    <t>CT 1207.1</t>
  </si>
  <si>
    <t>CT 1207.2</t>
  </si>
  <si>
    <t>CT 1208</t>
  </si>
  <si>
    <t>CT 1209</t>
  </si>
  <si>
    <t>CT 1209.1</t>
  </si>
  <si>
    <t>CT 1210</t>
  </si>
  <si>
    <t>CT 1210.1</t>
  </si>
  <si>
    <t>CT 1211</t>
  </si>
  <si>
    <t>CT 1212</t>
  </si>
  <si>
    <t>CT 1212.1</t>
  </si>
  <si>
    <t>CT 1212.2</t>
  </si>
  <si>
    <t>CT 1214</t>
  </si>
  <si>
    <t>CT 1214.1</t>
  </si>
  <si>
    <t>CT 1216</t>
  </si>
  <si>
    <t>CT 1216.1</t>
  </si>
  <si>
    <t>CT 1218</t>
  </si>
  <si>
    <t>CT 1220</t>
  </si>
  <si>
    <t>CT 1220.1</t>
  </si>
  <si>
    <t>CT 12201</t>
  </si>
  <si>
    <t>CT 1230</t>
  </si>
  <si>
    <t>Габариты
ДхШхВ (мм)</t>
  </si>
  <si>
    <t>114*39*87</t>
  </si>
  <si>
    <t>115*50*86</t>
  </si>
  <si>
    <t>114*70*87</t>
  </si>
  <si>
    <t>114*70*106</t>
  </si>
  <si>
    <t>120*61*129</t>
  </si>
  <si>
    <t>150*86*94</t>
  </si>
  <si>
    <t>114*70*132</t>
  </si>
  <si>
    <t>114*70*108</t>
  </si>
  <si>
    <t>150*66*95</t>
  </si>
  <si>
    <t>150*86*108</t>
  </si>
  <si>
    <t>151*71*107</t>
  </si>
  <si>
    <t>137*77*135</t>
  </si>
  <si>
    <t>150*86*93</t>
  </si>
  <si>
    <t>151*86*112</t>
  </si>
  <si>
    <t>150*86*131</t>
  </si>
  <si>
    <t>151*71*130</t>
  </si>
  <si>
    <t>151*71*146</t>
  </si>
  <si>
    <t>151*88*147</t>
  </si>
  <si>
    <t>132*89*164</t>
  </si>
  <si>
    <t>205*70*162</t>
  </si>
  <si>
    <t>151*88*164</t>
  </si>
  <si>
    <t>177*88*154</t>
  </si>
  <si>
    <t>204*91*159</t>
  </si>
  <si>
    <t>181*77*167</t>
  </si>
  <si>
    <t>168*126*175</t>
  </si>
  <si>
    <t>151*87*161</t>
  </si>
  <si>
    <t>205*87*162</t>
  </si>
  <si>
    <t>176*87*154</t>
  </si>
  <si>
    <t>166*130*175</t>
  </si>
  <si>
    <t>114*71*131</t>
  </si>
  <si>
    <t>150*86*107</t>
  </si>
  <si>
    <t>136*77*131</t>
  </si>
  <si>
    <t>Зарядное устройство УЗ 207-01 СОНАР УЗ 207.01</t>
  </si>
  <si>
    <t>Зарядное устройство УЗ 207-03 СОНАР УЗ 207.03</t>
  </si>
  <si>
    <t>Код номенклатуры</t>
  </si>
  <si>
    <t>HRL 12-80 X</t>
  </si>
  <si>
    <t>Sale</t>
  </si>
  <si>
    <t>YB14A-A1</t>
  </si>
  <si>
    <t>YB14L-A2</t>
  </si>
  <si>
    <t>YB9-B с электролитом</t>
  </si>
  <si>
    <t>YT7B-BS(7B-4) с электролитом</t>
  </si>
  <si>
    <t>YTX14-BS</t>
  </si>
  <si>
    <t>YTX14-BS  с электролитом</t>
  </si>
  <si>
    <t>YTX4L-BS</t>
  </si>
  <si>
    <t>YTX7A-BS</t>
  </si>
  <si>
    <t>YTX7L-BS</t>
  </si>
  <si>
    <t>YTX9-BS</t>
  </si>
  <si>
    <t>YTZ10S</t>
  </si>
  <si>
    <t>YTZ12S</t>
  </si>
  <si>
    <t>YTZ7S</t>
  </si>
  <si>
    <t>GX 12-24</t>
  </si>
  <si>
    <t>GX 12-33</t>
  </si>
  <si>
    <t>GX 12-40</t>
  </si>
  <si>
    <t>GX 12-45</t>
  </si>
  <si>
    <t>GX 12-55</t>
  </si>
  <si>
    <t>GX 12-60</t>
  </si>
  <si>
    <t>GX 12-65</t>
  </si>
  <si>
    <t>GX 12-75</t>
  </si>
  <si>
    <t>GX 12-80</t>
  </si>
  <si>
    <t>GX 12-90</t>
  </si>
  <si>
    <t>GX 12-100</t>
  </si>
  <si>
    <t>GX 12-120</t>
  </si>
  <si>
    <t>GX 12-200</t>
  </si>
  <si>
    <t>GX 12-230</t>
  </si>
  <si>
    <t>GX 12-150</t>
  </si>
  <si>
    <t>EPS 1216</t>
  </si>
  <si>
    <t>12/8</t>
  </si>
  <si>
    <t>Количество</t>
  </si>
  <si>
    <t>МОЦ USD</t>
  </si>
  <si>
    <t>РРЦ (Розница реком.) РУБ</t>
  </si>
  <si>
    <t>РРЦ (Розница реком.) USD</t>
  </si>
  <si>
    <t>Внутренний Прайс-лист на зарядные устройства, RUR</t>
  </si>
  <si>
    <t>ЗУ Восток 220-6-0.7</t>
  </si>
  <si>
    <t>ЗУ Восток 220-6-2</t>
  </si>
  <si>
    <t>ЗУ Восток 220-12-0.3</t>
  </si>
  <si>
    <t>ЗУ Восток 220-12-0.7</t>
  </si>
  <si>
    <t>ЗУ Восток 220-12-1</t>
  </si>
  <si>
    <t>УЗ 205.04</t>
  </si>
  <si>
    <t>УЗ 205.03</t>
  </si>
  <si>
    <t>Сонар Мини 2.205.02 6V</t>
  </si>
  <si>
    <t>УЗ 205.01</t>
  </si>
  <si>
    <t>СОНАР УЗ 205.08-12</t>
  </si>
  <si>
    <t>УЗ 205.05</t>
  </si>
  <si>
    <t>УЗ 205.08-6</t>
  </si>
  <si>
    <t>УЗ 205.10</t>
  </si>
  <si>
    <t>УЗ 201</t>
  </si>
  <si>
    <t>УЗ 205.09</t>
  </si>
  <si>
    <t>УЗ 207.01</t>
  </si>
  <si>
    <t>УЗ 207.01 П</t>
  </si>
  <si>
    <t>УЗ 207.03</t>
  </si>
  <si>
    <t>УЗ 207.04</t>
  </si>
  <si>
    <t>Код</t>
  </si>
  <si>
    <t>Система мониторинга</t>
  </si>
  <si>
    <t>Система поэлементного мониторинга АКБ ЭНЕРГОН DEMS-02</t>
  </si>
  <si>
    <t>17 АКБ</t>
  </si>
  <si>
    <t>34 АКБ</t>
  </si>
  <si>
    <t>40 АКБ</t>
  </si>
  <si>
    <t>80 АКБ</t>
  </si>
  <si>
    <t>104 АКБ</t>
  </si>
  <si>
    <t>120 АКБ</t>
  </si>
  <si>
    <t>Количество АКБ</t>
  </si>
  <si>
    <t>Delta Battery Equalizer балансир M2-48/12V</t>
  </si>
  <si>
    <t>DEMS-02*</t>
  </si>
  <si>
    <t>РРЦ (Розница реком.) РУБ = GPL РУБ</t>
  </si>
  <si>
    <t>12</t>
  </si>
  <si>
    <t>12/5,8</t>
  </si>
  <si>
    <t>Состав системы</t>
  </si>
  <si>
    <t>Контроллер Master
Контроллер Slave
Датчик тока
Датчик температуры АКБ
Блок питания контроллера
Датчик внешней температуры</t>
  </si>
  <si>
    <t>1
1
1
17
2
1</t>
  </si>
  <si>
    <t>1
3
2
40
4
1</t>
  </si>
  <si>
    <t>1
9
2
120
10
1</t>
  </si>
  <si>
    <t>Батарейные модули DELTA RBM</t>
  </si>
  <si>
    <t>Наименование модели</t>
  </si>
  <si>
    <t>Изображение</t>
  </si>
  <si>
    <t>Delta RBM</t>
  </si>
  <si>
    <t>RBM43</t>
  </si>
  <si>
    <t>RBM152</t>
  </si>
  <si>
    <t>Габариты шкафа</t>
  </si>
  <si>
    <t>Межполочное расстояние</t>
  </si>
  <si>
    <t>Максимальная нагрузка на полку</t>
  </si>
  <si>
    <t>Вес</t>
  </si>
  <si>
    <t xml:space="preserve"> (ШхГхВ), мм</t>
  </si>
  <si>
    <t xml:space="preserve"> (ШхГ), мм</t>
  </si>
  <si>
    <t>кг</t>
  </si>
  <si>
    <t>шт</t>
  </si>
  <si>
    <r>
      <t>Площадь сечения кабеля, мм</t>
    </r>
    <r>
      <rPr>
        <b/>
        <vertAlign val="superscript"/>
        <sz val="10"/>
        <color theme="0"/>
        <rFont val="Calibri"/>
        <family val="2"/>
        <charset val="204"/>
      </rPr>
      <t>2</t>
    </r>
  </si>
  <si>
    <t>148*87*144</t>
  </si>
  <si>
    <t>12/6.5</t>
  </si>
  <si>
    <t>138*65*100</t>
  </si>
  <si>
    <t>Габариты</t>
  </si>
  <si>
    <t>26х21х40</t>
  </si>
  <si>
    <t>35х22х64</t>
  </si>
  <si>
    <t>90х34х60</t>
  </si>
  <si>
    <t>70х47х101</t>
  </si>
  <si>
    <t>47х47х101</t>
  </si>
  <si>
    <t>97х24х51</t>
  </si>
  <si>
    <t>44х47х101</t>
  </si>
  <si>
    <t>43х37х75</t>
  </si>
  <si>
    <t>66х33х97</t>
  </si>
  <si>
    <t>134х34х61</t>
  </si>
  <si>
    <t>125х33х61</t>
  </si>
  <si>
    <t>70х47х100</t>
  </si>
  <si>
    <t>70х48х101</t>
  </si>
  <si>
    <t>151х50х94</t>
  </si>
  <si>
    <t>97х25х63</t>
  </si>
  <si>
    <t>97х45х52</t>
  </si>
  <si>
    <t>179х35х61</t>
  </si>
  <si>
    <t>134х67х61</t>
  </si>
  <si>
    <t>90х70х101</t>
  </si>
  <si>
    <t>151х65х95</t>
  </si>
  <si>
    <t>151х98х94</t>
  </si>
  <si>
    <t>181х77х160</t>
  </si>
  <si>
    <t>175х166х125</t>
  </si>
  <si>
    <t>197х130х159</t>
  </si>
  <si>
    <t>196х166х173</t>
  </si>
  <si>
    <t>350х167х174</t>
  </si>
  <si>
    <t>260х168х211</t>
  </si>
  <si>
    <t>330х173х215</t>
  </si>
  <si>
    <t>410х176х224</t>
  </si>
  <si>
    <t>486х171х243</t>
  </si>
  <si>
    <t>522х238х218</t>
  </si>
  <si>
    <t>97х44х52</t>
  </si>
  <si>
    <t>151х98х95</t>
  </si>
  <si>
    <t>181х77х167</t>
  </si>
  <si>
    <t>166х175х125</t>
  </si>
  <si>
    <t>197х165х170</t>
  </si>
  <si>
    <t>350х166х177</t>
  </si>
  <si>
    <t>330х172х216</t>
  </si>
  <si>
    <t>97х24х52</t>
  </si>
  <si>
    <t>151х34х94</t>
  </si>
  <si>
    <t>96х25х62</t>
  </si>
  <si>
    <t>97х43х52</t>
  </si>
  <si>
    <t>178х35х61</t>
  </si>
  <si>
    <t>151х65х94</t>
  </si>
  <si>
    <t>195х130х155</t>
  </si>
  <si>
    <t>198х166х170</t>
  </si>
  <si>
    <t>239х132х205</t>
  </si>
  <si>
    <t>350х167х179</t>
  </si>
  <si>
    <t>258х166х206</t>
  </si>
  <si>
    <t>306х169х211</t>
  </si>
  <si>
    <t>330х171х215</t>
  </si>
  <si>
    <t>482х170х240</t>
  </si>
  <si>
    <t>520х269х221</t>
  </si>
  <si>
    <t>228х137х214</t>
  </si>
  <si>
    <t>350х167х173</t>
  </si>
  <si>
    <t>260х168х219</t>
  </si>
  <si>
    <t>484х170х241</t>
  </si>
  <si>
    <t>165х125х175</t>
  </si>
  <si>
    <t>151х52х94</t>
  </si>
  <si>
    <t>277х106х222</t>
  </si>
  <si>
    <t>508х110х223</t>
  </si>
  <si>
    <t>395х110х286</t>
  </si>
  <si>
    <t>436х108х317</t>
  </si>
  <si>
    <t>548х105х316</t>
  </si>
  <si>
    <t>546х125х317</t>
  </si>
  <si>
    <t>151х98х100</t>
  </si>
  <si>
    <t>174х166х125</t>
  </si>
  <si>
    <t>194х132х168</t>
  </si>
  <si>
    <t>333х173х222</t>
  </si>
  <si>
    <t>406х172х228</t>
  </si>
  <si>
    <t>522х239х222</t>
  </si>
  <si>
    <t>151х95х101</t>
  </si>
  <si>
    <t>195х130х180</t>
  </si>
  <si>
    <t>239х132х210</t>
  </si>
  <si>
    <t>258х166х235</t>
  </si>
  <si>
    <t>350х167х183</t>
  </si>
  <si>
    <t>258х166х215</t>
  </si>
  <si>
    <t>306х169х215</t>
  </si>
  <si>
    <t>330х171х220</t>
  </si>
  <si>
    <t>522х238х227</t>
  </si>
  <si>
    <t>520х269х208</t>
  </si>
  <si>
    <t>229х138х208</t>
  </si>
  <si>
    <t>258х166х210</t>
  </si>
  <si>
    <t>306х169х210</t>
  </si>
  <si>
    <t>341х173х283</t>
  </si>
  <si>
    <t>230х138х205</t>
  </si>
  <si>
    <t>330х173х212</t>
  </si>
  <si>
    <t>RBM140</t>
  </si>
  <si>
    <t>D-14SA/5</t>
  </si>
  <si>
    <t>Нагрузка на полку
Нижняя / остальные//верхняя</t>
  </si>
  <si>
    <t>325/325/308</t>
  </si>
  <si>
    <t>312/320/320</t>
  </si>
  <si>
    <t>DELTA START MASTER</t>
  </si>
  <si>
    <t>Автомобильные аккумуляторы DELTA START MASTER изготавливаются по технологии AGM (Absorbent Glass Mat — электролит, абсорбированный встекловолоконном сепараторе) и разработаны специально для
автомобилей с повышенными требованиями к энергопотреблению. Высокотехнологичный производственный процесс и особое внимание к качеству материалов позволили разработать аккумулятор 
с увеличенным сроком службы и высокой устойчивостью к глубокому разряду. Аккумулятор адаптирован для применения в автомобилях с системой START-STOP.</t>
  </si>
  <si>
    <t xml:space="preserve">Модель </t>
  </si>
  <si>
    <t>Напряжение, В</t>
  </si>
  <si>
    <t>Ёмкость C20, Ач</t>
  </si>
  <si>
    <t>Габариты,мм (ДхШхВ)</t>
  </si>
  <si>
    <t>Полярность</t>
  </si>
  <si>
    <t>Розничная цена</t>
  </si>
  <si>
    <t>Штрихкод</t>
  </si>
  <si>
    <t>DELTA START MASTER 60 Ah AGM</t>
  </si>
  <si>
    <t>60</t>
  </si>
  <si>
    <t>242*175*190</t>
  </si>
  <si>
    <t>Обратная (-   +)</t>
  </si>
  <si>
    <t>DELTA START MASTER 80 Ah AGM</t>
  </si>
  <si>
    <t>80</t>
  </si>
  <si>
    <t>DELTA START MASTER 95 Ah AGM</t>
  </si>
  <si>
    <t>95</t>
  </si>
  <si>
    <t>353*175*190</t>
  </si>
  <si>
    <t>DELTA START MASTER 105 Ah AGM</t>
  </si>
  <si>
    <t>394*175*190</t>
  </si>
  <si>
    <t>315*175*190</t>
  </si>
  <si>
    <t>Delta GEL (AGM+GEL). Срок службы 12 лет</t>
  </si>
  <si>
    <t>DELTA START MASTER 70 Ah AGM</t>
  </si>
  <si>
    <t>278*175*190</t>
  </si>
  <si>
    <t>70</t>
  </si>
  <si>
    <t>Артикул</t>
  </si>
  <si>
    <t>CGD 1208</t>
  </si>
  <si>
    <t>CT 1206.5</t>
  </si>
  <si>
    <t>EPS 1215</t>
  </si>
  <si>
    <t>Емкость, Ач</t>
  </si>
  <si>
    <t>Тип АКБ, В</t>
  </si>
  <si>
    <t>Корпус</t>
  </si>
  <si>
    <t>REVOLTER GP. Срок службы до 18 Ач - 5 лет, от 26 Ач - 10 лет</t>
  </si>
  <si>
    <t>GP 1205</t>
  </si>
  <si>
    <t>GP 1207</t>
  </si>
  <si>
    <t xml:space="preserve"> 12/7,2</t>
  </si>
  <si>
    <t>GP 1209</t>
  </si>
  <si>
    <t>GP 1212</t>
  </si>
  <si>
    <t>GP 1218</t>
  </si>
  <si>
    <t>GPL 1226</t>
  </si>
  <si>
    <t>GPL 1233</t>
  </si>
  <si>
    <t>GPL 1240</t>
  </si>
  <si>
    <t>GPL 1255</t>
  </si>
  <si>
    <t xml:space="preserve"> 12/55</t>
  </si>
  <si>
    <t>GPL 1265</t>
  </si>
  <si>
    <t>GPL 1275</t>
  </si>
  <si>
    <t>GPL 1290</t>
  </si>
  <si>
    <t>GPL 12100</t>
  </si>
  <si>
    <t>GPL 12120</t>
  </si>
  <si>
    <t>GPL 12140</t>
  </si>
  <si>
    <t xml:space="preserve"> 12/140</t>
  </si>
  <si>
    <t>GPL 12150</t>
  </si>
  <si>
    <t>GPL 12200</t>
  </si>
  <si>
    <t>GPL 12250</t>
  </si>
  <si>
    <t>90x70x102</t>
  </si>
  <si>
    <t>150x65x94</t>
  </si>
  <si>
    <t>151x65x94</t>
  </si>
  <si>
    <t>151x98x95</t>
  </si>
  <si>
    <t>181x77x158</t>
  </si>
  <si>
    <t>166x126x174</t>
  </si>
  <si>
    <t>196x130x155</t>
  </si>
  <si>
    <t>197x165x169</t>
  </si>
  <si>
    <t>230x140x207</t>
  </si>
  <si>
    <t>350x167x174</t>
  </si>
  <si>
    <t>260x167x212</t>
  </si>
  <si>
    <t>307x168x211</t>
  </si>
  <si>
    <t>330x172x218</t>
  </si>
  <si>
    <t>406x174x215</t>
  </si>
  <si>
    <t>340x173x280</t>
  </si>
  <si>
    <t>485x170x240</t>
  </si>
  <si>
    <t>522x239x217</t>
  </si>
  <si>
    <t>520x269x220</t>
  </si>
  <si>
    <t>RBM2</t>
  </si>
  <si>
    <t>RBM17</t>
  </si>
  <si>
    <t>DELTA START MASTER EFB</t>
  </si>
  <si>
    <t>DELTA START MASTER 68 Ah EFB</t>
  </si>
  <si>
    <t>68</t>
  </si>
  <si>
    <t>DELTA START MASTER 75 Ah EFB</t>
  </si>
  <si>
    <t>75</t>
  </si>
  <si>
    <t>DELTA START MASTER 85 Ah EFB</t>
  </si>
  <si>
    <t>DELTA START MASTER 95 Ah EFB</t>
  </si>
  <si>
    <t>DELTA START MASTER 105 Ah EFB</t>
  </si>
  <si>
    <t>Аккумуляторы DELTA START MASTER EFB изготавливаются по технологии Enhanced Flooded Battery (усовершенствованная батарея с жидким электролитом) и предлагают удвоенную 
устойчивость к циклическим нагрузкам по сравнению со стандартными стартерными АКБ. Аккумулятор адаптирован для применения в автомобилях с повышенным 
энергопотреблением и оснащенных системой START-STOP.</t>
  </si>
  <si>
    <t>RBM6</t>
  </si>
  <si>
    <t>RBM48</t>
  </si>
  <si>
    <t>RBM113</t>
  </si>
  <si>
    <t>Батарейный модуль DELTA RBM2</t>
  </si>
  <si>
    <t>Батарейный модуль DELTA RBM6</t>
  </si>
  <si>
    <t>RBM7</t>
  </si>
  <si>
    <t>Батарейный модуль DELTA RBM7</t>
  </si>
  <si>
    <t>Батарейный модуль DELTA RBM17</t>
  </si>
  <si>
    <t>RBM31</t>
  </si>
  <si>
    <t>Батарейный модуль DELTA RBM31</t>
  </si>
  <si>
    <t>Батарейный модуль DELTA RBM43</t>
  </si>
  <si>
    <t>Батарейный модуль DELTA RBM48</t>
  </si>
  <si>
    <t>RBM55</t>
  </si>
  <si>
    <t>Батарейный модуль DELTA RBM55</t>
  </si>
  <si>
    <t>Батарейный модуль DELTA RBM113</t>
  </si>
  <si>
    <t>Батарейный модуль DELTA RBM140</t>
  </si>
  <si>
    <t>Батарейный модуль DELTA RBM152</t>
  </si>
  <si>
    <t>REVOLTER GL. Срок службы 12 лет</t>
  </si>
  <si>
    <t>GL 12100</t>
  </si>
  <si>
    <t>GL 12200</t>
  </si>
  <si>
    <t xml:space="preserve">    АЗИАТСКИЙ ТИПОРАЗМЕР</t>
  </si>
  <si>
    <t>DELTA START MASTER 65 Ah EFB Asia</t>
  </si>
  <si>
    <t>DELTA START MASTER 75 Ah EFB Asia</t>
  </si>
  <si>
    <t>65</t>
  </si>
  <si>
    <t>232*173*228</t>
  </si>
  <si>
    <t>260*173*228</t>
  </si>
  <si>
    <t>Количество плечей</t>
  </si>
  <si>
    <t>1 плечо</t>
  </si>
  <si>
    <t>2 плеча</t>
  </si>
  <si>
    <t>1
2
2
34
3
1</t>
  </si>
  <si>
    <t>1
6
2
80
7
1</t>
  </si>
  <si>
    <t>1
8
2
104
9
1</t>
  </si>
  <si>
    <t>DELTA START MASTER EFB TRUCK</t>
  </si>
  <si>
    <t>Аккумуляторы DELTA START MASTER EFB изготавливаются по технологии Enhanced Flooded Battery (усовершенствованная батарея с жидким электролитом) и предлагает удвоенную 
устойчивость к циклическим нагрузкам по сравнению со стандартными стартерными АКБ. Аккумулятор адаптирован для применения грузовой технике.</t>
  </si>
  <si>
    <t>DELTA START MASTER 190 Ah EFB TRUCK R</t>
  </si>
  <si>
    <t>190</t>
  </si>
  <si>
    <t>510*222*197</t>
  </si>
  <si>
    <t>DELTA START MASTER 190 Ah EFB TRUCK L</t>
  </si>
  <si>
    <t>516*275*217</t>
  </si>
  <si>
    <t>L2</t>
  </si>
  <si>
    <t>L3</t>
  </si>
  <si>
    <t>L4</t>
  </si>
  <si>
    <t>L5</t>
  </si>
  <si>
    <t>L6</t>
  </si>
  <si>
    <t>D23</t>
  </si>
  <si>
    <t>D26</t>
  </si>
  <si>
    <t>D5/B</t>
  </si>
  <si>
    <t>D6/C</t>
  </si>
  <si>
    <t>Стартерный ток</t>
  </si>
  <si>
    <t>660</t>
  </si>
  <si>
    <t>720</t>
  </si>
  <si>
    <t>800</t>
  </si>
  <si>
    <t>850</t>
  </si>
  <si>
    <t>950</t>
  </si>
  <si>
    <t>700</t>
  </si>
  <si>
    <t>760</t>
  </si>
  <si>
    <t>820</t>
  </si>
  <si>
    <t>900</t>
  </si>
  <si>
    <t>640</t>
  </si>
  <si>
    <t>1150</t>
  </si>
  <si>
    <t>1350</t>
  </si>
  <si>
    <t>Обратная (+   -)</t>
  </si>
  <si>
    <t>Прямая (-  +)</t>
  </si>
  <si>
    <t>DELTA START MASTER 225 Ah EFB TRUCK R</t>
  </si>
  <si>
    <t>НОВИНКА! НАТРИЕВАЯ СЕРИЯ АККУМУЛЯТОРОВ ДЛЯ МОТОТЕХНИКИ</t>
  </si>
  <si>
    <t>DELTA N</t>
  </si>
  <si>
    <t>DELTA N 1204</t>
  </si>
  <si>
    <t>12/2,5</t>
  </si>
  <si>
    <t>DELTA N 1205</t>
  </si>
  <si>
    <t>12/3,8</t>
  </si>
  <si>
    <t>DELTA N 1207</t>
  </si>
  <si>
    <t>12/5,0</t>
  </si>
  <si>
    <t>DELTA N 1207.1</t>
  </si>
  <si>
    <t>Delta Battery Equalizer балансир S1-12V</t>
  </si>
  <si>
    <t>DELTA MARINE RUNNER</t>
  </si>
  <si>
    <t>Cерия MR - объединяет высокие стартерные свойства и устойчивость к работе в циклическом режиме. Влагозащищенный корпус и технология AGM обеспечивают беспроблемную работу аккумуля-
тора на водном транспорте и эффективно минимизируют негативное влияние вибрации, влажности и брызг.</t>
  </si>
  <si>
    <t>MR 1280</t>
  </si>
  <si>
    <t>259*168*231</t>
  </si>
  <si>
    <t>Прямая (+  -)</t>
  </si>
  <si>
    <t>MR 1295</t>
  </si>
  <si>
    <t>306*168*225</t>
  </si>
  <si>
    <t>MR 12105</t>
  </si>
  <si>
    <t>105</t>
  </si>
  <si>
    <t>330*172*236</t>
  </si>
  <si>
    <t>DELTA EV</t>
  </si>
  <si>
    <t>Серия аккумуляторов DELTA EV — это тяговые батареи с жидким электролитом, специально разработанные для гольфкаров, клининговой и складской техники . Аккумуляторы оптимизированы для циклического режима эксплуатации: увеличенная толщина пластин и усиленные решетки обеспечивают продолжительный срок эксплуатации и высокую надежность в условиях интенсивных нагрузок.</t>
  </si>
  <si>
    <t>Ёмкость C5, Ач</t>
  </si>
  <si>
    <t>Модель TROJAN</t>
  </si>
  <si>
    <t>EV 6-180</t>
  </si>
  <si>
    <t>180</t>
  </si>
  <si>
    <t>T-105</t>
  </si>
  <si>
    <t>261*182*280</t>
  </si>
  <si>
    <t>Диагональная</t>
  </si>
  <si>
    <t>EV 8-140</t>
  </si>
  <si>
    <t>8</t>
  </si>
  <si>
    <t>140</t>
  </si>
  <si>
    <t>T-875</t>
  </si>
  <si>
    <t>259*182*276</t>
  </si>
  <si>
    <t>EV 12-125</t>
  </si>
  <si>
    <t>125</t>
  </si>
  <si>
    <t>T-1275</t>
  </si>
  <si>
    <t>333*183*283</t>
  </si>
  <si>
    <t>*Цены являются ориентировочными. Расчет осуществляется по следующим условиям: 1 помещение, поэлелементное измерение температуры, измерение тока для каждой цепочки, блоки питания для каждого контроллера, панель оператора + крепление</t>
  </si>
  <si>
    <t>выводится</t>
  </si>
  <si>
    <t>DTM 12008 (T9)</t>
  </si>
  <si>
    <r>
      <t xml:space="preserve">ВНУТРЕННИЙ ПРАЙС-ЛИСТ НА DELTA СЕРИЙ DTM, DTM L, HR, HR W, FT M, </t>
    </r>
    <r>
      <rPr>
        <b/>
        <sz val="11"/>
        <color indexed="10"/>
        <rFont val="Calibri"/>
        <family val="2"/>
        <charset val="204"/>
      </rPr>
      <t>$</t>
    </r>
  </si>
  <si>
    <t>Delta DTM, DTM L. Срок службы DTM - 8 лет, DTM L - до 12 лет</t>
  </si>
  <si>
    <t>Delta HR. Срок службы HR до 26 Ач - 10 лет, от 40 Ач - 12 лет.</t>
  </si>
  <si>
    <t>Delta HR W. Срок службы HR W - 10 лет.</t>
  </si>
  <si>
    <t>Delta серия FT M (AGM, фронт-терминальные, 12 лет)</t>
  </si>
  <si>
    <t>DELTA GX (GEL). Срок службы 15 лет</t>
  </si>
  <si>
    <t>HRL X (AGM, до 33Ач - 12 лет, от 45Ач - 15 лет)</t>
  </si>
  <si>
    <t>S1-12V</t>
  </si>
  <si>
    <t>START MASTER EFB 65 Ah Asia (с бортом) L</t>
  </si>
  <si>
    <t xml:space="preserve">START MASTER EFB 75 Ah Asia (с бортом) L </t>
  </si>
  <si>
    <t>START MASTER EFB 75 Ah Asia (с бортом) R</t>
  </si>
  <si>
    <t>D26R</t>
  </si>
  <si>
    <t>3401010700004</t>
  </si>
  <si>
    <t>232*173*222</t>
  </si>
  <si>
    <t>3401010700003</t>
  </si>
  <si>
    <t>260*173*222</t>
  </si>
  <si>
    <t>3401010700002</t>
  </si>
  <si>
    <t>Прямая (+   -)</t>
  </si>
  <si>
    <t>Расчет каркасов</t>
  </si>
  <si>
    <t xml:space="preserve">Высота, мм </t>
  </si>
  <si>
    <t xml:space="preserve">Ширина, мм </t>
  </si>
  <si>
    <t>Глубина, мм</t>
  </si>
  <si>
    <t>Итого:</t>
  </si>
  <si>
    <t>Расчет цоколя</t>
  </si>
  <si>
    <t>Расчет полок (ширина и глубина каркаса)</t>
  </si>
  <si>
    <t>Кол-во*</t>
  </si>
  <si>
    <t>*- указывать количество, включая дно.</t>
  </si>
  <si>
    <t>Вес, кг</t>
  </si>
  <si>
    <t>ИТОГО:</t>
  </si>
  <si>
    <t>цветом выделены изменяемые параметры.</t>
  </si>
  <si>
    <t>Стоимость с НДС, руб:</t>
  </si>
  <si>
    <t>Размер полки</t>
  </si>
  <si>
    <t>ширина</t>
  </si>
  <si>
    <t>глубина</t>
  </si>
  <si>
    <t>Размер дна</t>
  </si>
  <si>
    <t>Ширина</t>
  </si>
  <si>
    <t xml:space="preserve"> Глубина</t>
  </si>
  <si>
    <t>Высота</t>
  </si>
  <si>
    <t>Количесво полок</t>
  </si>
  <si>
    <t>Наименование Шкафа</t>
  </si>
  <si>
    <t>Введите размеры шкафа и количество полок для расчета стоимости и габаритов груза</t>
  </si>
  <si>
    <t>Вес нетто, кг</t>
  </si>
  <si>
    <t>Вес брутто, кг</t>
  </si>
  <si>
    <t>Длинна брутто,м</t>
  </si>
  <si>
    <t>Глубина брутто,м</t>
  </si>
  <si>
    <t>Высота брутто,м</t>
  </si>
  <si>
    <t>Габариты груза для логистических запросов</t>
  </si>
  <si>
    <t>*отклонения по ширине и глубине по запросу</t>
  </si>
  <si>
    <t>ё</t>
  </si>
  <si>
    <t>Расчет сварных шкафов АКБ</t>
  </si>
  <si>
    <r>
      <t xml:space="preserve">Шакафы батарейные серии D (срок изготовления 3-4 недели). </t>
    </r>
    <r>
      <rPr>
        <b/>
        <u/>
        <sz val="11"/>
        <color theme="0"/>
        <rFont val="Calibri"/>
        <family val="2"/>
        <charset val="204"/>
      </rPr>
      <t>Сборно-разборные.</t>
    </r>
  </si>
  <si>
    <r>
      <t xml:space="preserve">Изготовление возможно при выполнении условия - </t>
    </r>
    <r>
      <rPr>
        <b/>
        <u/>
        <sz val="11"/>
        <color theme="0"/>
        <rFont val="Calibri"/>
        <family val="2"/>
        <charset val="204"/>
      </rPr>
      <t>сумма ширины и глубины не более 2200мм</t>
    </r>
  </si>
  <si>
    <r>
      <t xml:space="preserve">Шакафы батарейные серии D (срок изготовления 3-4 недели). </t>
    </r>
    <r>
      <rPr>
        <b/>
        <u/>
        <sz val="11"/>
        <color theme="0"/>
        <rFont val="Calibri"/>
        <family val="2"/>
        <charset val="204"/>
      </rPr>
      <t>Сварные.</t>
    </r>
  </si>
  <si>
    <r>
      <t>Изготовление возможно при выполнении условий -</t>
    </r>
    <r>
      <rPr>
        <b/>
        <u/>
        <sz val="11"/>
        <color theme="0"/>
        <rFont val="Calibri"/>
        <family val="2"/>
        <charset val="204"/>
      </rPr>
      <t xml:space="preserve"> высота не более 1100мм,  ширина и глубина не более 800мм*, нагрузка на полку не более 150кг</t>
    </r>
  </si>
  <si>
    <t xml:space="preserve">DTM 12008 </t>
  </si>
  <si>
    <t>Шкафы аккумуляторные DELTA повышенной прочности со сварным каркасом (срок изготовления 3-4 недели)</t>
  </si>
  <si>
    <t>Шкафы аккумуляторные сборно-разборные серии DELTA L (срок изготовления 3-4 недели)</t>
  </si>
  <si>
    <t>Закупочная цена</t>
  </si>
  <si>
    <t>ВНУТРЕННИЙ ПРАЙС-ЛИСТ НА DELTA СЕРИИ DT, SECURITY FORCE, OPTIMUS</t>
  </si>
  <si>
    <t>ВНУТРЕННИЙ ПРАЙС-ЛИСТ НА DELTA СЕРИИ GEL, GX</t>
  </si>
  <si>
    <t>ВНУТРЕННИЙ ПРАЙС-ЛИСТ НА DELTA СЕРИЙ HRL X, CGD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</si>
</sst>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#,##0\ &quot;₽&quot;;[Red]\-#,##0\ &quot;₽&quot;"/>
    <numFmt numFmtId="44" formatCode="_-* #,##0.00\ &quot;₽&quot;_-;\-* #,##0.00\ &quot;₽&quot;_-;_-* &quot;-&quot;??\ &quot;₽&quot;_-;_-@_-"/>
    <numFmt numFmtId="164" formatCode="_(&quot;$&quot;* #,##0.00_);_(&quot;$&quot;* \(#,##0.00\);_(&quot;$&quot;* &quot;-&quot;??_);_(@_)"/>
    <numFmt numFmtId="165" formatCode="_-* #,##0.00\ _₽_-;\-* #,##0.00\ _₽_-;_-* &quot;-&quot;??\ _₽_-;_-@_-"/>
    <numFmt numFmtId="166" formatCode="0.0"/>
    <numFmt numFmtId="167" formatCode="[$$-409]#,##0.00"/>
    <numFmt numFmtId="168" formatCode="#,##0\ &quot;₽&quot;"/>
    <numFmt numFmtId="169" formatCode="[$-419]General"/>
    <numFmt numFmtId="170" formatCode="_-* #,##0.0\ [$₽-419]_-;\-* #,##0.0\ [$₽-419]_-;_-* &quot;-&quot;??\ [$₽-419]_-;_-@_-"/>
    <numFmt numFmtId="171" formatCode="#,##0_ ;\-#,##0\ "/>
    <numFmt numFmtId="172" formatCode="_-* #,##0.00\ [$₽-419]_-;\-* #,##0.00\ [$₽-419]_-;_-* &quot;-&quot;??\ [$₽-419]_-;_-@_-"/>
    <numFmt numFmtId="173" formatCode="_-* #,##0\ [$₽-419]_-;\-* #,##0\ [$₽-419]_-;_-* &quot;-&quot;??\ [$₽-419]_-;_-@_-"/>
    <numFmt numFmtId="175" formatCode="0_);\(0\)"/>
    <numFmt numFmtId="177" formatCode="_-* #,##0.00&quot;р.&quot;_-;\-* #,##0.00&quot;р.&quot;_-;_-* &quot;-&quot;??&quot;р.&quot;_-;_-@_-"/>
    <numFmt numFmtId="178" formatCode="#,##0.0_ ;\-#,##0.0\ "/>
    <numFmt numFmtId="179" formatCode="_-* #,##0.0\ _₽_-;\-* #,##0.0\ _₽_-;_-* &quot;-&quot;??\ _₽_-;_-@_-"/>
  </numFmts>
  <fonts count="101"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Calibri"/>
      <family val="2"/>
      <charset val="204"/>
    </font>
    <font>
      <sz val="11"/>
      <name val="Arial"/>
      <family val="2"/>
      <charset val="204"/>
    </font>
    <font>
      <b/>
      <sz val="10.5"/>
      <name val="Calibri"/>
      <family val="2"/>
      <charset val="204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10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Arial"/>
      <family val="2"/>
      <charset val="204"/>
    </font>
    <font>
      <b/>
      <sz val="9"/>
      <name val="Calibri"/>
      <family val="2"/>
      <charset val="204"/>
    </font>
    <font>
      <sz val="10"/>
      <name val="Calibri"/>
      <family val="2"/>
      <charset val="204"/>
    </font>
    <font>
      <sz val="8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theme="0"/>
      <name val="MS Sans Serif"/>
      <family val="2"/>
      <charset val="204"/>
    </font>
    <font>
      <sz val="11"/>
      <color rgb="FF00B05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indexed="9"/>
      <name val="Calibri"/>
      <family val="2"/>
      <charset val="204"/>
      <scheme val="minor"/>
    </font>
    <font>
      <b/>
      <sz val="11"/>
      <color rgb="FFE2AF0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1"/>
      <color theme="6" tint="-0.249977111117893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b/>
      <sz val="14"/>
      <color indexed="9"/>
      <name val="Calibri"/>
      <family val="2"/>
      <charset val="204"/>
      <scheme val="minor"/>
    </font>
    <font>
      <b/>
      <sz val="10"/>
      <color rgb="FFFF0000"/>
      <name val="MS Sans Serif"/>
      <family val="2"/>
      <charset val="204"/>
    </font>
    <font>
      <b/>
      <sz val="11"/>
      <color rgb="FFFFC000"/>
      <name val="Calibri"/>
      <family val="2"/>
      <charset val="204"/>
      <scheme val="minor"/>
    </font>
    <font>
      <b/>
      <sz val="11"/>
      <color rgb="FF004A9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rgb="FFFFFFFF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0"/>
      <color theme="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color rgb="FFFF0000"/>
      <name val="MS Sans Serif"/>
      <family val="2"/>
      <charset val="204"/>
    </font>
    <font>
      <sz val="26"/>
      <color theme="0"/>
      <name val="Cera Pro Medium"/>
      <charset val="204"/>
    </font>
    <font>
      <b/>
      <sz val="10"/>
      <color theme="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color rgb="FFD8461E"/>
      <name val="Calibri"/>
      <family val="2"/>
      <charset val="204"/>
    </font>
    <font>
      <b/>
      <vertAlign val="superscript"/>
      <sz val="10"/>
      <color theme="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0"/>
      <name val="Calibri"/>
      <family val="2"/>
      <charset val="204"/>
    </font>
    <font>
      <sz val="27"/>
      <color theme="0"/>
      <name val="Arial Black"/>
      <family val="2"/>
      <charset val="204"/>
    </font>
    <font>
      <sz val="10"/>
      <name val="Arial Narrow"/>
      <family val="2"/>
      <charset val="204"/>
    </font>
    <font>
      <b/>
      <sz val="10"/>
      <color theme="0"/>
      <name val="Open Sans SemiBold"/>
      <family val="2"/>
      <charset val="204"/>
    </font>
    <font>
      <b/>
      <sz val="9"/>
      <color theme="0"/>
      <name val="Open Sans SemiBold"/>
      <family val="2"/>
      <charset val="204"/>
    </font>
    <font>
      <sz val="10"/>
      <color rgb="FF58595B"/>
      <name val="Open Sans"/>
      <family val="2"/>
    </font>
    <font>
      <b/>
      <sz val="14"/>
      <color rgb="FFFFFF00"/>
      <name val="Calibri"/>
      <family val="2"/>
      <charset val="204"/>
      <scheme val="minor"/>
    </font>
    <font>
      <sz val="14"/>
      <color rgb="FFFFFF00"/>
      <name val="Calibri"/>
      <family val="2"/>
      <charset val="204"/>
      <scheme val="minor"/>
    </font>
    <font>
      <sz val="10"/>
      <color theme="0"/>
      <name val="Open Sans"/>
      <family val="2"/>
    </font>
    <font>
      <sz val="8"/>
      <name val="Arial"/>
      <family val="2"/>
    </font>
    <font>
      <b/>
      <i/>
      <sz val="10"/>
      <name val="Arial Cyr"/>
      <charset val="204"/>
    </font>
    <font>
      <b/>
      <sz val="10"/>
      <name val="Arial Cyr"/>
      <charset val="204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9"/>
      <name val="Calibri"/>
      <family val="2"/>
      <charset val="204"/>
      <scheme val="minor"/>
    </font>
    <font>
      <b/>
      <sz val="11"/>
      <color theme="0"/>
      <name val="Calibri"/>
      <family val="2"/>
      <charset val="204"/>
    </font>
    <font>
      <b/>
      <u/>
      <sz val="11"/>
      <color theme="0"/>
      <name val="Calibri"/>
      <family val="2"/>
      <charset val="204"/>
    </font>
    <font>
      <sz val="8"/>
      <color theme="0"/>
      <name val="Calibri"/>
      <family val="2"/>
      <charset val="204"/>
      <scheme val="minor"/>
    </font>
    <font>
      <b/>
      <sz val="11"/>
      <color rgb="FFF16D23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AF02"/>
        <bgColor indexed="64"/>
      </patternFill>
    </fill>
    <fill>
      <patternFill patternType="solid">
        <fgColor rgb="FF004A90"/>
        <bgColor indexed="64"/>
      </patternFill>
    </fill>
    <fill>
      <patternFill patternType="solid">
        <fgColor rgb="FFD8461E"/>
        <bgColor indexed="64"/>
      </patternFill>
    </fill>
    <fill>
      <patternFill patternType="solid">
        <fgColor rgb="FFD3D5EA"/>
        <bgColor indexed="64"/>
      </patternFill>
    </fill>
    <fill>
      <patternFill patternType="solid">
        <fgColor rgb="FFDEEAEF"/>
        <bgColor indexed="64"/>
      </patternFill>
    </fill>
    <fill>
      <patternFill patternType="solid">
        <fgColor rgb="FFF9DDCF"/>
        <bgColor indexed="64"/>
      </patternFill>
    </fill>
    <fill>
      <patternFill patternType="solid">
        <fgColor rgb="FF0199A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16D23"/>
        <bgColor indexed="64"/>
      </patternFill>
    </fill>
    <fill>
      <patternFill patternType="solid">
        <fgColor rgb="FFFCE0D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medium">
        <color indexed="64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indexed="64"/>
      </right>
      <top/>
      <bottom style="thin">
        <color theme="7" tint="-0.499984740745262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indexed="64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/>
      <diagonal/>
    </border>
    <border>
      <left style="thick">
        <color theme="0" tint="-4.9989318521683403E-2"/>
      </left>
      <right style="thick">
        <color theme="0" tint="-4.9989318521683403E-2"/>
      </right>
      <top/>
      <bottom/>
      <diagonal/>
    </border>
    <border>
      <left style="thin">
        <color rgb="FFCFDDFD"/>
      </left>
      <right style="thin">
        <color rgb="FFCFDDFD"/>
      </right>
      <top style="thin">
        <color rgb="FFCFDDFD"/>
      </top>
      <bottom style="thin">
        <color rgb="FFCFDDFD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CFDDFD"/>
      </left>
      <right/>
      <top style="thin">
        <color rgb="FFCFDDFD"/>
      </top>
      <bottom style="thin">
        <color rgb="FFCFDDFD"/>
      </bottom>
      <diagonal/>
    </border>
    <border>
      <left/>
      <right/>
      <top style="thin">
        <color rgb="FFCFDDFD"/>
      </top>
      <bottom style="thin">
        <color rgb="FFCFDDFD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CFDDFD"/>
      </left>
      <right style="thin">
        <color rgb="FFCFDDFD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8">
    <xf numFmtId="0" fontId="0" fillId="0" borderId="0"/>
    <xf numFmtId="169" fontId="29" fillId="0" borderId="0" applyBorder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0" fontId="27" fillId="0" borderId="0"/>
    <xf numFmtId="0" fontId="27" fillId="0" borderId="0"/>
    <xf numFmtId="0" fontId="34" fillId="0" borderId="0"/>
    <xf numFmtId="0" fontId="22" fillId="0" borderId="0"/>
    <xf numFmtId="0" fontId="18" fillId="0" borderId="0">
      <alignment horizontal="left"/>
    </xf>
    <xf numFmtId="0" fontId="18" fillId="0" borderId="0">
      <alignment horizontal="left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>
      <alignment horizontal="left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67" fillId="0" borderId="0"/>
    <xf numFmtId="0" fontId="9" fillId="0" borderId="0"/>
    <xf numFmtId="0" fontId="8" fillId="0" borderId="0"/>
    <xf numFmtId="0" fontId="69" fillId="0" borderId="0"/>
    <xf numFmtId="0" fontId="7" fillId="0" borderId="0"/>
    <xf numFmtId="0" fontId="65" fillId="0" borderId="0"/>
    <xf numFmtId="9" fontId="22" fillId="0" borderId="0" applyFont="0" applyFill="0" applyBorder="0" applyAlignment="0" applyProtection="0"/>
    <xf numFmtId="0" fontId="6" fillId="0" borderId="0"/>
    <xf numFmtId="0" fontId="71" fillId="0" borderId="0"/>
    <xf numFmtId="0" fontId="6" fillId="0" borderId="0"/>
    <xf numFmtId="0" fontId="5" fillId="0" borderId="0"/>
    <xf numFmtId="0" fontId="81" fillId="0" borderId="0"/>
    <xf numFmtId="0" fontId="65" fillId="0" borderId="0"/>
    <xf numFmtId="0" fontId="3" fillId="0" borderId="0"/>
    <xf numFmtId="0" fontId="2" fillId="0" borderId="0"/>
    <xf numFmtId="0" fontId="65" fillId="0" borderId="0"/>
    <xf numFmtId="164" fontId="22" fillId="0" borderId="0" applyFont="0" applyFill="0" applyBorder="0" applyAlignment="0" applyProtection="0"/>
    <xf numFmtId="0" fontId="91" fillId="0" borderId="0"/>
  </cellStyleXfs>
  <cellXfs count="635">
    <xf numFmtId="0" fontId="0" fillId="0" borderId="0" xfId="0"/>
    <xf numFmtId="0" fontId="36" fillId="0" borderId="0" xfId="0" applyFont="1"/>
    <xf numFmtId="0" fontId="37" fillId="0" borderId="0" xfId="0" applyFont="1"/>
    <xf numFmtId="0" fontId="27" fillId="0" borderId="0" xfId="70"/>
    <xf numFmtId="0" fontId="33" fillId="4" borderId="23" xfId="0" applyFont="1" applyFill="1" applyBorder="1" applyAlignment="1" applyProtection="1">
      <alignment vertical="center" wrapText="1"/>
      <protection locked="0"/>
    </xf>
    <xf numFmtId="0" fontId="33" fillId="4" borderId="23" xfId="0" applyFont="1" applyFill="1" applyBorder="1" applyAlignment="1" applyProtection="1">
      <alignment horizontal="center" vertical="center"/>
      <protection locked="0"/>
    </xf>
    <xf numFmtId="167" fontId="43" fillId="4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4" borderId="0" xfId="0" applyNumberFormat="1" applyFont="1" applyFill="1" applyAlignment="1" applyProtection="1">
      <alignment horizontal="center" vertical="center" wrapText="1"/>
      <protection locked="0"/>
    </xf>
    <xf numFmtId="2" fontId="36" fillId="0" borderId="23" xfId="0" applyNumberFormat="1" applyFont="1" applyBorder="1" applyAlignment="1" applyProtection="1">
      <alignment horizontal="center" vertical="center"/>
      <protection locked="0"/>
    </xf>
    <xf numFmtId="2" fontId="36" fillId="2" borderId="0" xfId="71" applyNumberFormat="1" applyFont="1" applyFill="1" applyProtection="1">
      <protection locked="0"/>
    </xf>
    <xf numFmtId="0" fontId="36" fillId="4" borderId="23" xfId="0" applyFont="1" applyFill="1" applyBorder="1" applyAlignment="1" applyProtection="1">
      <alignment horizontal="center" vertical="center"/>
      <protection locked="0"/>
    </xf>
    <xf numFmtId="2" fontId="36" fillId="7" borderId="23" xfId="0" applyNumberFormat="1" applyFont="1" applyFill="1" applyBorder="1" applyAlignment="1" applyProtection="1">
      <alignment horizontal="center" vertical="center"/>
      <protection locked="0"/>
    </xf>
    <xf numFmtId="0" fontId="37" fillId="3" borderId="4" xfId="71" applyFont="1" applyFill="1" applyBorder="1" applyAlignment="1" applyProtection="1">
      <alignment horizontal="center" vertical="center" wrapText="1"/>
      <protection locked="0"/>
    </xf>
    <xf numFmtId="0" fontId="45" fillId="3" borderId="4" xfId="71" applyFont="1" applyFill="1" applyBorder="1" applyAlignment="1" applyProtection="1">
      <alignment horizontal="center" vertical="center" wrapText="1"/>
      <protection locked="0"/>
    </xf>
    <xf numFmtId="0" fontId="37" fillId="3" borderId="4" xfId="0" applyFont="1" applyFill="1" applyBorder="1" applyAlignment="1" applyProtection="1">
      <alignment horizontal="center" vertical="center" wrapText="1"/>
      <protection locked="0"/>
    </xf>
    <xf numFmtId="0" fontId="33" fillId="4" borderId="0" xfId="71" applyFont="1" applyFill="1" applyAlignment="1" applyProtection="1">
      <alignment horizontal="center" vertical="center" wrapText="1"/>
      <protection locked="0"/>
    </xf>
    <xf numFmtId="0" fontId="33" fillId="4" borderId="24" xfId="0" applyFont="1" applyFill="1" applyBorder="1" applyAlignment="1" applyProtection="1">
      <alignment vertical="center" wrapText="1"/>
      <protection locked="0"/>
    </xf>
    <xf numFmtId="0" fontId="33" fillId="4" borderId="24" xfId="0" applyFont="1" applyFill="1" applyBorder="1" applyAlignment="1" applyProtection="1">
      <alignment horizontal="center" vertical="center" wrapText="1"/>
      <protection locked="0"/>
    </xf>
    <xf numFmtId="16" fontId="32" fillId="0" borderId="24" xfId="73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2" fillId="0" borderId="0" xfId="60" applyProtection="1">
      <protection locked="0"/>
    </xf>
    <xf numFmtId="1" fontId="22" fillId="0" borderId="0" xfId="60" applyNumberFormat="1" applyProtection="1">
      <protection locked="0"/>
    </xf>
    <xf numFmtId="49" fontId="37" fillId="0" borderId="4" xfId="0" applyNumberFormat="1" applyFont="1" applyBorder="1" applyAlignment="1" applyProtection="1">
      <alignment horizontal="center" vertical="center" wrapText="1"/>
      <protection locked="0"/>
    </xf>
    <xf numFmtId="49" fontId="37" fillId="0" borderId="11" xfId="0" applyNumberFormat="1" applyFont="1" applyBorder="1" applyAlignment="1" applyProtection="1">
      <alignment horizontal="left" vertical="center" wrapText="1"/>
      <protection locked="0"/>
    </xf>
    <xf numFmtId="0" fontId="37" fillId="0" borderId="11" xfId="0" applyFont="1" applyBorder="1" applyAlignment="1" applyProtection="1">
      <alignment horizontal="center" vertical="center" wrapText="1"/>
      <protection locked="0"/>
    </xf>
    <xf numFmtId="0" fontId="22" fillId="0" borderId="0" xfId="7" applyProtection="1">
      <protection locked="0"/>
    </xf>
    <xf numFmtId="0" fontId="17" fillId="0" borderId="0" xfId="7" applyFont="1" applyProtection="1">
      <protection locked="0"/>
    </xf>
    <xf numFmtId="0" fontId="27" fillId="0" borderId="0" xfId="70" applyProtection="1">
      <protection locked="0"/>
    </xf>
    <xf numFmtId="0" fontId="27" fillId="0" borderId="0" xfId="70" applyAlignment="1" applyProtection="1">
      <alignment horizontal="right"/>
      <protection locked="0"/>
    </xf>
    <xf numFmtId="0" fontId="22" fillId="0" borderId="0" xfId="11"/>
    <xf numFmtId="0" fontId="37" fillId="2" borderId="0" xfId="11" applyFont="1" applyFill="1" applyAlignment="1" applyProtection="1">
      <alignment vertical="center"/>
      <protection locked="0"/>
    </xf>
    <xf numFmtId="0" fontId="22" fillId="0" borderId="0" xfId="11" applyProtection="1">
      <protection locked="0"/>
    </xf>
    <xf numFmtId="0" fontId="11" fillId="4" borderId="22" xfId="71" applyFont="1" applyFill="1" applyBorder="1" applyAlignment="1" applyProtection="1">
      <alignment horizontal="center" vertical="center" wrapText="1"/>
      <protection locked="0"/>
    </xf>
    <xf numFmtId="0" fontId="60" fillId="4" borderId="22" xfId="71" applyFont="1" applyFill="1" applyBorder="1" applyAlignment="1" applyProtection="1">
      <alignment horizontal="center" vertical="center" wrapText="1"/>
      <protection locked="0"/>
    </xf>
    <xf numFmtId="0" fontId="22" fillId="0" borderId="0" xfId="11" applyAlignment="1" applyProtection="1">
      <alignment wrapText="1"/>
      <protection locked="0"/>
    </xf>
    <xf numFmtId="0" fontId="51" fillId="4" borderId="26" xfId="71" applyFont="1" applyFill="1" applyBorder="1" applyProtection="1">
      <protection locked="0"/>
    </xf>
    <xf numFmtId="0" fontId="51" fillId="4" borderId="0" xfId="71" applyFont="1" applyFill="1" applyProtection="1">
      <protection locked="0"/>
    </xf>
    <xf numFmtId="16" fontId="61" fillId="0" borderId="25" xfId="73" applyNumberFormat="1" applyFont="1" applyBorder="1" applyAlignment="1" applyProtection="1">
      <alignment horizontal="center"/>
      <protection locked="0"/>
    </xf>
    <xf numFmtId="0" fontId="52" fillId="0" borderId="0" xfId="60" applyFont="1" applyProtection="1">
      <protection locked="0"/>
    </xf>
    <xf numFmtId="0" fontId="62" fillId="0" borderId="0" xfId="60" applyFont="1" applyProtection="1">
      <protection locked="0"/>
    </xf>
    <xf numFmtId="1" fontId="39" fillId="0" borderId="0" xfId="60" applyNumberFormat="1" applyFont="1" applyProtection="1">
      <protection locked="0"/>
    </xf>
    <xf numFmtId="0" fontId="11" fillId="4" borderId="27" xfId="71" applyFont="1" applyFill="1" applyBorder="1" applyProtection="1">
      <protection locked="0"/>
    </xf>
    <xf numFmtId="0" fontId="12" fillId="0" borderId="4" xfId="11" applyFont="1" applyBorder="1" applyProtection="1">
      <protection locked="0"/>
    </xf>
    <xf numFmtId="0" fontId="25" fillId="0" borderId="0" xfId="70" applyFont="1" applyAlignment="1" applyProtection="1">
      <alignment horizontal="left"/>
      <protection locked="0"/>
    </xf>
    <xf numFmtId="16" fontId="32" fillId="0" borderId="0" xfId="73" applyNumberFormat="1" applyFont="1" applyAlignment="1" applyProtection="1">
      <alignment horizontal="left"/>
      <protection locked="0"/>
    </xf>
    <xf numFmtId="16" fontId="61" fillId="0" borderId="0" xfId="73" applyNumberFormat="1" applyFont="1" applyAlignment="1" applyProtection="1">
      <alignment horizontal="center"/>
      <protection locked="0"/>
    </xf>
    <xf numFmtId="2" fontId="33" fillId="5" borderId="22" xfId="71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60" applyNumberFormat="1" applyProtection="1">
      <protection locked="0"/>
    </xf>
    <xf numFmtId="2" fontId="0" fillId="0" borderId="0" xfId="0" applyNumberFormat="1"/>
    <xf numFmtId="1" fontId="22" fillId="0" borderId="0" xfId="11" applyNumberFormat="1"/>
    <xf numFmtId="1" fontId="22" fillId="0" borderId="0" xfId="11" applyNumberFormat="1" applyProtection="1">
      <protection locked="0"/>
    </xf>
    <xf numFmtId="1" fontId="33" fillId="4" borderId="22" xfId="71" applyNumberFormat="1" applyFont="1" applyFill="1" applyBorder="1" applyAlignment="1" applyProtection="1">
      <alignment horizontal="center" vertical="center" wrapText="1"/>
      <protection locked="0"/>
    </xf>
    <xf numFmtId="1" fontId="36" fillId="0" borderId="30" xfId="11" applyNumberFormat="1" applyFont="1" applyBorder="1" applyAlignment="1" applyProtection="1">
      <alignment horizontal="center"/>
      <protection locked="0"/>
    </xf>
    <xf numFmtId="1" fontId="36" fillId="0" borderId="29" xfId="11" applyNumberFormat="1" applyFont="1" applyBorder="1" applyAlignment="1" applyProtection="1">
      <alignment horizontal="center"/>
      <protection locked="0"/>
    </xf>
    <xf numFmtId="1" fontId="36" fillId="0" borderId="0" xfId="11" applyNumberFormat="1" applyFont="1" applyAlignment="1" applyProtection="1">
      <alignment horizontal="center"/>
      <protection locked="0"/>
    </xf>
    <xf numFmtId="1" fontId="39" fillId="0" borderId="0" xfId="11" applyNumberFormat="1" applyFont="1" applyProtection="1">
      <protection locked="0"/>
    </xf>
    <xf numFmtId="1" fontId="0" fillId="0" borderId="0" xfId="0" applyNumberFormat="1"/>
    <xf numFmtId="2" fontId="66" fillId="5" borderId="22" xfId="73" applyNumberFormat="1" applyFont="1" applyFill="1" applyBorder="1" applyAlignment="1" applyProtection="1">
      <alignment horizontal="center" vertical="center" wrapText="1"/>
      <protection locked="0"/>
    </xf>
    <xf numFmtId="168" fontId="36" fillId="8" borderId="24" xfId="73" applyNumberFormat="1" applyFont="1" applyFill="1" applyBorder="1" applyAlignment="1" applyProtection="1">
      <alignment horizontal="center"/>
      <protection locked="0"/>
    </xf>
    <xf numFmtId="1" fontId="12" fillId="0" borderId="4" xfId="11" applyNumberFormat="1" applyFont="1" applyBorder="1" applyAlignment="1" applyProtection="1">
      <alignment horizontal="center"/>
      <protection locked="0"/>
    </xf>
    <xf numFmtId="0" fontId="51" fillId="4" borderId="32" xfId="71" applyFont="1" applyFill="1" applyBorder="1" applyProtection="1">
      <protection locked="0"/>
    </xf>
    <xf numFmtId="16" fontId="32" fillId="0" borderId="4" xfId="73" applyNumberFormat="1" applyFont="1" applyBorder="1" applyAlignment="1" applyProtection="1">
      <alignment horizontal="left"/>
      <protection locked="0"/>
    </xf>
    <xf numFmtId="16" fontId="61" fillId="0" borderId="4" xfId="73" applyNumberFormat="1" applyFont="1" applyBorder="1" applyAlignment="1" applyProtection="1">
      <alignment horizontal="center"/>
      <protection locked="0"/>
    </xf>
    <xf numFmtId="167" fontId="4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vertical="center" wrapText="1"/>
    </xf>
    <xf numFmtId="0" fontId="37" fillId="2" borderId="0" xfId="0" applyFont="1" applyFill="1" applyAlignment="1">
      <alignment horizontal="center" vertical="center" wrapText="1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6" fillId="2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7" fontId="36" fillId="0" borderId="31" xfId="0" applyNumberFormat="1" applyFont="1" applyBorder="1" applyAlignment="1" applyProtection="1">
      <alignment horizontal="center" vertical="center"/>
      <protection locked="0"/>
    </xf>
    <xf numFmtId="1" fontId="42" fillId="4" borderId="36" xfId="73" applyNumberFormat="1" applyFont="1" applyFill="1" applyBorder="1" applyAlignment="1" applyProtection="1">
      <alignment horizontal="center"/>
      <protection locked="0"/>
    </xf>
    <xf numFmtId="49" fontId="61" fillId="0" borderId="4" xfId="73" applyNumberFormat="1" applyFont="1" applyBorder="1" applyAlignment="1" applyProtection="1">
      <alignment horizontal="center"/>
      <protection locked="0"/>
    </xf>
    <xf numFmtId="16" fontId="32" fillId="0" borderId="28" xfId="73" applyNumberFormat="1" applyFont="1" applyBorder="1" applyAlignment="1" applyProtection="1">
      <alignment horizontal="left"/>
      <protection locked="0"/>
    </xf>
    <xf numFmtId="16" fontId="61" fillId="0" borderId="37" xfId="73" applyNumberFormat="1" applyFont="1" applyBorder="1" applyAlignment="1" applyProtection="1">
      <alignment horizontal="center"/>
      <protection locked="0"/>
    </xf>
    <xf numFmtId="0" fontId="28" fillId="4" borderId="4" xfId="0" applyFont="1" applyFill="1" applyBorder="1" applyAlignment="1" applyProtection="1">
      <alignment horizontal="center" vertical="center"/>
      <protection locked="0"/>
    </xf>
    <xf numFmtId="0" fontId="28" fillId="4" borderId="16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27" fillId="0" borderId="0" xfId="70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0" fontId="72" fillId="0" borderId="0" xfId="87" applyFont="1"/>
    <xf numFmtId="0" fontId="72" fillId="0" borderId="0" xfId="87" applyFont="1" applyAlignment="1">
      <alignment horizontal="right"/>
    </xf>
    <xf numFmtId="0" fontId="16" fillId="0" borderId="0" xfId="0" applyFont="1" applyProtection="1">
      <protection locked="0"/>
    </xf>
    <xf numFmtId="0" fontId="73" fillId="4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1" fontId="73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40" fillId="0" borderId="0" xfId="0" applyNumberFormat="1" applyFont="1" applyProtection="1">
      <protection locked="0"/>
    </xf>
    <xf numFmtId="4" fontId="16" fillId="0" borderId="0" xfId="0" applyNumberFormat="1" applyFont="1" applyProtection="1">
      <protection locked="0"/>
    </xf>
    <xf numFmtId="1" fontId="40" fillId="0" borderId="0" xfId="71" applyNumberFormat="1" applyFont="1" applyProtection="1">
      <protection locked="0"/>
    </xf>
    <xf numFmtId="9" fontId="73" fillId="4" borderId="4" xfId="86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" fontId="40" fillId="0" borderId="0" xfId="0" applyNumberFormat="1" applyFont="1" applyAlignment="1" applyProtection="1">
      <alignment vertical="center"/>
      <protection locked="0"/>
    </xf>
    <xf numFmtId="2" fontId="16" fillId="0" borderId="0" xfId="0" applyNumberFormat="1" applyFont="1" applyAlignment="1">
      <alignment vertical="center"/>
    </xf>
    <xf numFmtId="4" fontId="16" fillId="0" borderId="0" xfId="0" applyNumberFormat="1" applyFont="1" applyAlignment="1" applyProtection="1">
      <alignment vertical="center"/>
      <protection locked="0"/>
    </xf>
    <xf numFmtId="0" fontId="74" fillId="4" borderId="4" xfId="0" applyFont="1" applyFill="1" applyBorder="1" applyAlignment="1" applyProtection="1">
      <alignment horizontal="center" vertical="center" wrapText="1"/>
      <protection locked="0"/>
    </xf>
    <xf numFmtId="2" fontId="7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Protection="1">
      <protection locked="0"/>
    </xf>
    <xf numFmtId="0" fontId="0" fillId="0" borderId="0" xfId="0" applyAlignment="1">
      <alignment horizontal="left" vertical="center"/>
    </xf>
    <xf numFmtId="0" fontId="75" fillId="5" borderId="0" xfId="0" applyFont="1" applyFill="1"/>
    <xf numFmtId="0" fontId="76" fillId="5" borderId="0" xfId="0" applyFont="1" applyFill="1" applyAlignment="1">
      <alignment horizontal="right"/>
    </xf>
    <xf numFmtId="0" fontId="42" fillId="5" borderId="0" xfId="71" applyFont="1" applyFill="1" applyAlignment="1" applyProtection="1">
      <alignment horizontal="center" vertical="center" wrapText="1"/>
      <protection locked="0"/>
    </xf>
    <xf numFmtId="167" fontId="33" fillId="5" borderId="0" xfId="0" applyNumberFormat="1" applyFont="1" applyFill="1" applyAlignment="1" applyProtection="1">
      <alignment horizontal="center" vertical="center" wrapText="1"/>
      <protection locked="0"/>
    </xf>
    <xf numFmtId="0" fontId="37" fillId="0" borderId="38" xfId="0" applyFont="1" applyBorder="1" applyAlignment="1" applyProtection="1">
      <alignment horizontal="left" vertical="center"/>
      <protection locked="0"/>
    </xf>
    <xf numFmtId="49" fontId="37" fillId="0" borderId="3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3" fillId="4" borderId="13" xfId="0" applyFont="1" applyFill="1" applyBorder="1" applyAlignment="1" applyProtection="1">
      <alignment horizontal="center" vertical="center" wrapText="1"/>
      <protection locked="0"/>
    </xf>
    <xf numFmtId="0" fontId="53" fillId="4" borderId="20" xfId="0" applyFont="1" applyFill="1" applyBorder="1" applyAlignment="1" applyProtection="1">
      <alignment horizontal="center" vertical="center" wrapText="1"/>
      <protection locked="0"/>
    </xf>
    <xf numFmtId="0" fontId="70" fillId="4" borderId="16" xfId="0" applyFont="1" applyFill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horizontal="left" vertical="center" wrapText="1"/>
      <protection locked="0"/>
    </xf>
    <xf numFmtId="0" fontId="37" fillId="0" borderId="4" xfId="0" applyFont="1" applyBorder="1" applyAlignment="1" applyProtection="1">
      <alignment horizontal="center" vertical="center" wrapText="1"/>
      <protection locked="0"/>
    </xf>
    <xf numFmtId="1" fontId="36" fillId="0" borderId="16" xfId="0" applyNumberFormat="1" applyFont="1" applyBorder="1" applyAlignment="1" applyProtection="1">
      <alignment horizontal="center" vertical="center"/>
      <protection locked="0"/>
    </xf>
    <xf numFmtId="0" fontId="36" fillId="0" borderId="11" xfId="0" applyFont="1" applyBorder="1" applyAlignment="1" applyProtection="1">
      <alignment horizontal="left" vertical="center" wrapText="1"/>
      <protection locked="0"/>
    </xf>
    <xf numFmtId="1" fontId="36" fillId="0" borderId="16" xfId="0" applyNumberFormat="1" applyFont="1" applyBorder="1" applyAlignment="1" applyProtection="1">
      <alignment horizontal="center" vertical="center" wrapText="1"/>
      <protection locked="0"/>
    </xf>
    <xf numFmtId="1" fontId="36" fillId="0" borderId="21" xfId="0" applyNumberFormat="1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/>
    </xf>
    <xf numFmtId="0" fontId="54" fillId="0" borderId="0" xfId="7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55" fillId="0" borderId="9" xfId="0" applyFont="1" applyBorder="1" applyAlignment="1" applyProtection="1">
      <alignment vertical="center" wrapText="1"/>
      <protection locked="0"/>
    </xf>
    <xf numFmtId="0" fontId="55" fillId="0" borderId="4" xfId="0" applyFont="1" applyBorder="1" applyAlignment="1" applyProtection="1">
      <alignment horizontal="center" vertical="center" wrapText="1"/>
      <protection locked="0"/>
    </xf>
    <xf numFmtId="0" fontId="25" fillId="0" borderId="4" xfId="7" applyFont="1" applyBorder="1" applyAlignment="1" applyProtection="1">
      <alignment horizontal="center" wrapText="1"/>
      <protection locked="0"/>
    </xf>
    <xf numFmtId="0" fontId="15" fillId="0" borderId="4" xfId="7" applyFont="1" applyBorder="1" applyAlignment="1" applyProtection="1">
      <alignment horizontal="center" wrapText="1"/>
      <protection locked="0"/>
    </xf>
    <xf numFmtId="0" fontId="55" fillId="0" borderId="9" xfId="0" applyFont="1" applyBorder="1" applyAlignment="1" applyProtection="1">
      <alignment vertical="center"/>
      <protection locked="0"/>
    </xf>
    <xf numFmtId="0" fontId="55" fillId="0" borderId="4" xfId="0" applyFont="1" applyBorder="1" applyAlignment="1" applyProtection="1">
      <alignment horizontal="center"/>
      <protection locked="0"/>
    </xf>
    <xf numFmtId="0" fontId="55" fillId="0" borderId="4" xfId="0" applyFont="1" applyBorder="1" applyAlignment="1" applyProtection="1">
      <alignment horizontal="center" vertical="center"/>
      <protection locked="0"/>
    </xf>
    <xf numFmtId="0" fontId="56" fillId="0" borderId="9" xfId="0" applyFont="1" applyBorder="1" applyAlignment="1" applyProtection="1">
      <alignment vertical="center"/>
      <protection locked="0"/>
    </xf>
    <xf numFmtId="0" fontId="55" fillId="0" borderId="10" xfId="0" applyFont="1" applyBorder="1" applyAlignment="1" applyProtection="1">
      <alignment vertical="center"/>
      <protection locked="0"/>
    </xf>
    <xf numFmtId="0" fontId="55" fillId="0" borderId="11" xfId="0" applyFont="1" applyBorder="1" applyAlignment="1" applyProtection="1">
      <alignment horizontal="center" vertical="center"/>
      <protection locked="0"/>
    </xf>
    <xf numFmtId="0" fontId="15" fillId="0" borderId="11" xfId="7" applyFont="1" applyBorder="1" applyAlignment="1" applyProtection="1">
      <alignment horizontal="center" wrapText="1"/>
      <protection locked="0"/>
    </xf>
    <xf numFmtId="0" fontId="22" fillId="0" borderId="0" xfId="7" applyAlignment="1" applyProtection="1">
      <alignment vertical="center"/>
      <protection locked="0"/>
    </xf>
    <xf numFmtId="0" fontId="58" fillId="0" borderId="9" xfId="7" applyFont="1" applyBorder="1" applyAlignment="1" applyProtection="1">
      <alignment vertical="center"/>
      <protection locked="0"/>
    </xf>
    <xf numFmtId="0" fontId="58" fillId="0" borderId="4" xfId="7" applyFont="1" applyBorder="1" applyAlignment="1" applyProtection="1">
      <alignment horizontal="center" vertical="center"/>
      <protection locked="0"/>
    </xf>
    <xf numFmtId="0" fontId="58" fillId="0" borderId="10" xfId="7" applyFont="1" applyBorder="1" applyAlignment="1" applyProtection="1">
      <alignment vertical="center"/>
      <protection locked="0"/>
    </xf>
    <xf numFmtId="0" fontId="58" fillId="0" borderId="11" xfId="7" applyFont="1" applyBorder="1" applyAlignment="1" applyProtection="1">
      <alignment horizontal="center" vertical="center"/>
      <protection locked="0"/>
    </xf>
    <xf numFmtId="0" fontId="15" fillId="0" borderId="4" xfId="70" applyFont="1" applyBorder="1" applyAlignment="1" applyProtection="1">
      <alignment horizontal="center" wrapText="1"/>
      <protection locked="0"/>
    </xf>
    <xf numFmtId="0" fontId="77" fillId="4" borderId="12" xfId="70" applyFont="1" applyFill="1" applyBorder="1" applyAlignment="1" applyProtection="1">
      <alignment horizontal="center" vertical="center" wrapText="1"/>
      <protection locked="0"/>
    </xf>
    <xf numFmtId="0" fontId="77" fillId="4" borderId="13" xfId="70" applyFont="1" applyFill="1" applyBorder="1" applyAlignment="1" applyProtection="1">
      <alignment horizontal="center" vertical="center" wrapText="1"/>
      <protection locked="0"/>
    </xf>
    <xf numFmtId="0" fontId="15" fillId="0" borderId="9" xfId="70" applyFont="1" applyBorder="1" applyAlignment="1" applyProtection="1">
      <alignment horizontal="left" wrapText="1"/>
      <protection locked="0"/>
    </xf>
    <xf numFmtId="0" fontId="15" fillId="6" borderId="9" xfId="70" applyFont="1" applyFill="1" applyBorder="1" applyAlignment="1" applyProtection="1">
      <alignment horizontal="left" wrapText="1"/>
      <protection locked="0"/>
    </xf>
    <xf numFmtId="0" fontId="15" fillId="6" borderId="4" xfId="70" applyFont="1" applyFill="1" applyBorder="1" applyAlignment="1" applyProtection="1">
      <alignment horizontal="center" wrapText="1"/>
      <protection locked="0"/>
    </xf>
    <xf numFmtId="0" fontId="5" fillId="0" borderId="0" xfId="90" applyAlignment="1">
      <alignment horizontal="right"/>
    </xf>
    <xf numFmtId="0" fontId="59" fillId="9" borderId="12" xfId="90" applyFont="1" applyFill="1" applyBorder="1" applyAlignment="1" applyProtection="1">
      <alignment horizontal="center" wrapText="1"/>
      <protection locked="0"/>
    </xf>
    <xf numFmtId="0" fontId="59" fillId="9" borderId="20" xfId="90" applyFont="1" applyFill="1" applyBorder="1" applyAlignment="1" applyProtection="1">
      <alignment horizontal="center" wrapText="1"/>
      <protection locked="0"/>
    </xf>
    <xf numFmtId="0" fontId="15" fillId="0" borderId="9" xfId="90" applyFont="1" applyBorder="1" applyAlignment="1" applyProtection="1">
      <alignment horizontal="left" wrapText="1"/>
      <protection locked="0"/>
    </xf>
    <xf numFmtId="0" fontId="24" fillId="0" borderId="16" xfId="90" applyFont="1" applyBorder="1" applyAlignment="1" applyProtection="1">
      <alignment horizontal="center" wrapText="1"/>
      <protection locked="0"/>
    </xf>
    <xf numFmtId="0" fontId="15" fillId="0" borderId="10" xfId="90" applyFont="1" applyBorder="1" applyAlignment="1" applyProtection="1">
      <alignment horizontal="left" wrapText="1"/>
      <protection locked="0"/>
    </xf>
    <xf numFmtId="0" fontId="24" fillId="0" borderId="21" xfId="90" applyFont="1" applyBorder="1" applyAlignment="1" applyProtection="1">
      <alignment horizontal="center" wrapText="1"/>
      <protection locked="0"/>
    </xf>
    <xf numFmtId="0" fontId="59" fillId="9" borderId="12" xfId="90" applyFont="1" applyFill="1" applyBorder="1" applyAlignment="1" applyProtection="1">
      <alignment horizontal="center" vertical="center" wrapText="1"/>
      <protection locked="0"/>
    </xf>
    <xf numFmtId="0" fontId="59" fillId="9" borderId="20" xfId="9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/>
    </xf>
    <xf numFmtId="0" fontId="24" fillId="0" borderId="16" xfId="9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left" vertical="center"/>
    </xf>
    <xf numFmtId="0" fontId="24" fillId="0" borderId="21" xfId="90" applyFont="1" applyBorder="1" applyAlignment="1" applyProtection="1">
      <alignment horizontal="center" vertical="center" wrapText="1"/>
      <protection locked="0"/>
    </xf>
    <xf numFmtId="0" fontId="15" fillId="0" borderId="0" xfId="90" applyFont="1" applyAlignment="1" applyProtection="1">
      <alignment horizontal="left" vertical="center" wrapText="1"/>
      <protection locked="0"/>
    </xf>
    <xf numFmtId="0" fontId="24" fillId="0" borderId="0" xfId="90" applyFont="1" applyAlignment="1" applyProtection="1">
      <alignment horizontal="center" vertical="center" wrapText="1"/>
      <protection locked="0"/>
    </xf>
    <xf numFmtId="0" fontId="63" fillId="0" borderId="0" xfId="90" applyFont="1" applyAlignment="1" applyProtection="1">
      <alignment vertical="top"/>
      <protection locked="0"/>
    </xf>
    <xf numFmtId="4" fontId="33" fillId="4" borderId="24" xfId="71" applyNumberFormat="1" applyFont="1" applyFill="1" applyBorder="1" applyAlignment="1" applyProtection="1">
      <alignment horizontal="center" vertical="center" wrapText="1"/>
      <protection locked="0"/>
    </xf>
    <xf numFmtId="4" fontId="42" fillId="4" borderId="24" xfId="73" applyNumberFormat="1" applyFont="1" applyFill="1" applyBorder="1" applyAlignment="1" applyProtection="1">
      <alignment horizontal="center" vertical="center"/>
      <protection locked="0"/>
    </xf>
    <xf numFmtId="4" fontId="36" fillId="0" borderId="24" xfId="0" applyNumberFormat="1" applyFont="1" applyBorder="1" applyAlignment="1" applyProtection="1">
      <alignment horizontal="center" vertical="center"/>
      <protection locked="0"/>
    </xf>
    <xf numFmtId="4" fontId="50" fillId="4" borderId="4" xfId="71" applyNumberFormat="1" applyFont="1" applyFill="1" applyBorder="1" applyAlignment="1" applyProtection="1">
      <alignment horizontal="center" vertical="center"/>
      <protection locked="0"/>
    </xf>
    <xf numFmtId="4" fontId="36" fillId="2" borderId="0" xfId="71" applyNumberFormat="1" applyFont="1" applyFill="1" applyAlignment="1">
      <alignment horizontal="center" vertical="center"/>
    </xf>
    <xf numFmtId="4" fontId="49" fillId="2" borderId="0" xfId="71" applyNumberFormat="1" applyFont="1" applyFill="1" applyAlignment="1" applyProtection="1">
      <alignment horizontal="center" vertical="center" wrapText="1"/>
      <protection locked="0"/>
    </xf>
    <xf numFmtId="4" fontId="36" fillId="0" borderId="4" xfId="71" applyNumberFormat="1" applyFont="1" applyBorder="1" applyAlignment="1" applyProtection="1">
      <alignment horizontal="center" vertical="center"/>
      <protection locked="0"/>
    </xf>
    <xf numFmtId="4" fontId="36" fillId="0" borderId="0" xfId="71" applyNumberFormat="1" applyFont="1" applyAlignment="1">
      <alignment horizontal="center" vertical="center"/>
    </xf>
    <xf numFmtId="0" fontId="37" fillId="0" borderId="38" xfId="0" applyFont="1" applyBorder="1" applyAlignment="1" applyProtection="1">
      <alignment horizontal="left" vertical="center" wrapText="1"/>
      <protection locked="0"/>
    </xf>
    <xf numFmtId="0" fontId="33" fillId="4" borderId="0" xfId="0" applyFont="1" applyFill="1" applyAlignment="1" applyProtection="1">
      <alignment horizontal="center" vertical="center" wrapText="1"/>
      <protection locked="0"/>
    </xf>
    <xf numFmtId="0" fontId="33" fillId="4" borderId="0" xfId="0" applyFont="1" applyFill="1" applyAlignment="1" applyProtection="1">
      <alignment horizontal="center" vertical="center"/>
      <protection locked="0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77" fillId="4" borderId="13" xfId="0" applyFont="1" applyFill="1" applyBorder="1" applyAlignment="1" applyProtection="1">
      <alignment horizontal="center" vertical="center" wrapText="1"/>
      <protection locked="0"/>
    </xf>
    <xf numFmtId="0" fontId="77" fillId="4" borderId="4" xfId="0" applyFont="1" applyFill="1" applyBorder="1" applyAlignment="1" applyProtection="1">
      <alignment horizontal="center" vertical="center" wrapText="1"/>
      <protection locked="0"/>
    </xf>
    <xf numFmtId="1" fontId="77" fillId="4" borderId="20" xfId="70" applyNumberFormat="1" applyFont="1" applyFill="1" applyBorder="1" applyAlignment="1" applyProtection="1">
      <alignment horizontal="center" vertical="center" wrapText="1"/>
      <protection locked="0"/>
    </xf>
    <xf numFmtId="1" fontId="24" fillId="0" borderId="16" xfId="70" applyNumberFormat="1" applyFont="1" applyBorder="1" applyAlignment="1" applyProtection="1">
      <alignment horizontal="center" wrapText="1"/>
      <protection locked="0"/>
    </xf>
    <xf numFmtId="1" fontId="24" fillId="6" borderId="16" xfId="70" applyNumberFormat="1" applyFont="1" applyFill="1" applyBorder="1" applyAlignment="1" applyProtection="1">
      <alignment horizontal="center" wrapText="1"/>
      <protection locked="0"/>
    </xf>
    <xf numFmtId="0" fontId="2" fillId="0" borderId="0" xfId="94"/>
    <xf numFmtId="0" fontId="2" fillId="2" borderId="0" xfId="94" applyFill="1"/>
    <xf numFmtId="0" fontId="84" fillId="0" borderId="0" xfId="94" applyFont="1" applyAlignment="1">
      <alignment horizontal="left" vertical="center" wrapText="1"/>
    </xf>
    <xf numFmtId="9" fontId="84" fillId="0" borderId="0" xfId="94" applyNumberFormat="1" applyFont="1" applyAlignment="1">
      <alignment horizontal="center" vertical="center" wrapText="1"/>
    </xf>
    <xf numFmtId="0" fontId="85" fillId="12" borderId="0" xfId="94" applyFont="1" applyFill="1" applyAlignment="1">
      <alignment horizontal="center" vertical="center"/>
    </xf>
    <xf numFmtId="0" fontId="86" fillId="12" borderId="39" xfId="94" applyFont="1" applyFill="1" applyBorder="1" applyAlignment="1">
      <alignment horizontal="center" vertical="center"/>
    </xf>
    <xf numFmtId="0" fontId="86" fillId="12" borderId="40" xfId="94" applyFont="1" applyFill="1" applyBorder="1" applyAlignment="1">
      <alignment horizontal="center" vertical="center"/>
    </xf>
    <xf numFmtId="49" fontId="87" fillId="13" borderId="41" xfId="94" applyNumberFormat="1" applyFont="1" applyFill="1" applyBorder="1" applyAlignment="1">
      <alignment horizontal="left" vertical="center" indent="1"/>
    </xf>
    <xf numFmtId="49" fontId="87" fillId="13" borderId="41" xfId="94" applyNumberFormat="1" applyFont="1" applyFill="1" applyBorder="1" applyAlignment="1">
      <alignment horizontal="center" vertical="center"/>
    </xf>
    <xf numFmtId="49" fontId="87" fillId="13" borderId="41" xfId="94" applyNumberFormat="1" applyFont="1" applyFill="1" applyBorder="1" applyAlignment="1">
      <alignment horizontal="center" vertical="center" wrapText="1"/>
    </xf>
    <xf numFmtId="1" fontId="87" fillId="13" borderId="41" xfId="94" applyNumberFormat="1" applyFont="1" applyFill="1" applyBorder="1" applyAlignment="1">
      <alignment horizontal="center" vertical="center"/>
    </xf>
    <xf numFmtId="0" fontId="87" fillId="2" borderId="41" xfId="94" applyFont="1" applyFill="1" applyBorder="1" applyAlignment="1">
      <alignment horizontal="left" vertical="center" indent="1"/>
    </xf>
    <xf numFmtId="49" fontId="87" fillId="2" borderId="41" xfId="94" applyNumberFormat="1" applyFont="1" applyFill="1" applyBorder="1" applyAlignment="1">
      <alignment horizontal="center" vertical="center"/>
    </xf>
    <xf numFmtId="49" fontId="87" fillId="2" borderId="41" xfId="94" applyNumberFormat="1" applyFont="1" applyFill="1" applyBorder="1" applyAlignment="1">
      <alignment horizontal="center" vertical="center" wrapText="1"/>
    </xf>
    <xf numFmtId="1" fontId="87" fillId="2" borderId="41" xfId="94" applyNumberFormat="1" applyFont="1" applyFill="1" applyBorder="1" applyAlignment="1">
      <alignment horizontal="center" vertical="center"/>
    </xf>
    <xf numFmtId="0" fontId="87" fillId="2" borderId="41" xfId="94" applyFont="1" applyFill="1" applyBorder="1" applyAlignment="1">
      <alignment horizontal="center" vertical="center"/>
    </xf>
    <xf numFmtId="9" fontId="2" fillId="0" borderId="0" xfId="94" applyNumberFormat="1"/>
    <xf numFmtId="0" fontId="33" fillId="5" borderId="0" xfId="0" applyFont="1" applyFill="1" applyAlignment="1" applyProtection="1">
      <alignment horizontal="center" vertical="center"/>
      <protection locked="0"/>
    </xf>
    <xf numFmtId="0" fontId="36" fillId="2" borderId="0" xfId="71" applyFont="1" applyFill="1" applyAlignment="1">
      <alignment vertical="center"/>
    </xf>
    <xf numFmtId="0" fontId="36" fillId="0" borderId="0" xfId="71" applyFont="1" applyAlignment="1">
      <alignment vertical="center"/>
    </xf>
    <xf numFmtId="166" fontId="36" fillId="2" borderId="0" xfId="71" applyNumberFormat="1" applyFont="1" applyFill="1" applyAlignment="1">
      <alignment vertical="center"/>
    </xf>
    <xf numFmtId="2" fontId="36" fillId="2" borderId="0" xfId="71" applyNumberFormat="1" applyFont="1" applyFill="1" applyAlignment="1">
      <alignment vertical="center" wrapText="1"/>
    </xf>
    <xf numFmtId="0" fontId="37" fillId="2" borderId="0" xfId="0" applyFont="1" applyFill="1" applyAlignment="1" applyProtection="1">
      <alignment vertical="center"/>
      <protection locked="0"/>
    </xf>
    <xf numFmtId="2" fontId="37" fillId="2" borderId="0" xfId="71" applyNumberFormat="1" applyFont="1" applyFill="1" applyAlignment="1" applyProtection="1">
      <alignment vertical="center" wrapText="1"/>
      <protection locked="0"/>
    </xf>
    <xf numFmtId="2" fontId="49" fillId="2" borderId="0" xfId="71" applyNumberFormat="1" applyFont="1" applyFill="1" applyAlignment="1" applyProtection="1">
      <alignment vertical="center" wrapText="1"/>
      <protection locked="0"/>
    </xf>
    <xf numFmtId="2" fontId="36" fillId="2" borderId="0" xfId="71" applyNumberFormat="1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1" fontId="42" fillId="4" borderId="0" xfId="73" applyNumberFormat="1" applyFont="1" applyFill="1" applyAlignment="1" applyProtection="1">
      <alignment horizontal="center" vertical="center"/>
      <protection locked="0"/>
    </xf>
    <xf numFmtId="0" fontId="36" fillId="2" borderId="0" xfId="71" applyFont="1" applyFill="1" applyAlignment="1" applyProtection="1">
      <alignment vertical="center"/>
      <protection locked="0"/>
    </xf>
    <xf numFmtId="0" fontId="51" fillId="4" borderId="24" xfId="71" applyFont="1" applyFill="1" applyBorder="1" applyAlignment="1" applyProtection="1">
      <alignment vertical="center"/>
      <protection locked="0"/>
    </xf>
    <xf numFmtId="0" fontId="44" fillId="4" borderId="24" xfId="73" applyFont="1" applyFill="1" applyBorder="1" applyAlignment="1" applyProtection="1">
      <alignment horizontal="center" vertical="center"/>
      <protection locked="0"/>
    </xf>
    <xf numFmtId="0" fontId="35" fillId="4" borderId="24" xfId="73" applyFont="1" applyFill="1" applyBorder="1" applyAlignment="1" applyProtection="1">
      <alignment horizontal="center" vertical="center"/>
      <protection locked="0"/>
    </xf>
    <xf numFmtId="16" fontId="32" fillId="0" borderId="24" xfId="73" applyNumberFormat="1" applyFont="1" applyBorder="1" applyAlignment="1" applyProtection="1">
      <alignment horizontal="left" vertical="center"/>
      <protection locked="0"/>
    </xf>
    <xf numFmtId="16" fontId="37" fillId="0" borderId="24" xfId="73" applyNumberFormat="1" applyFont="1" applyBorder="1" applyAlignment="1" applyProtection="1">
      <alignment horizontal="center" vertical="center"/>
      <protection locked="0"/>
    </xf>
    <xf numFmtId="16" fontId="36" fillId="0" borderId="24" xfId="73" applyNumberFormat="1" applyFont="1" applyBorder="1" applyAlignment="1" applyProtection="1">
      <alignment horizontal="center" vertical="center"/>
      <protection locked="0"/>
    </xf>
    <xf numFmtId="2" fontId="36" fillId="0" borderId="24" xfId="0" applyNumberFormat="1" applyFont="1" applyBorder="1" applyAlignment="1" applyProtection="1">
      <alignment horizontal="center" vertical="center"/>
      <protection locked="0"/>
    </xf>
    <xf numFmtId="2" fontId="36" fillId="2" borderId="0" xfId="71" applyNumberFormat="1" applyFont="1" applyFill="1" applyAlignment="1" applyProtection="1">
      <alignment vertical="center"/>
      <protection locked="0"/>
    </xf>
    <xf numFmtId="49" fontId="37" fillId="0" borderId="24" xfId="73" applyNumberFormat="1" applyFont="1" applyBorder="1" applyAlignment="1" applyProtection="1">
      <alignment horizontal="center" vertical="center"/>
      <protection locked="0"/>
    </xf>
    <xf numFmtId="49" fontId="36" fillId="0" borderId="24" xfId="73" applyNumberFormat="1" applyFont="1" applyBorder="1" applyAlignment="1" applyProtection="1">
      <alignment horizontal="center" vertical="center"/>
      <protection locked="0"/>
    </xf>
    <xf numFmtId="16" fontId="37" fillId="0" borderId="24" xfId="71" applyNumberFormat="1" applyFont="1" applyBorder="1" applyAlignment="1" applyProtection="1">
      <alignment horizontal="center" vertical="center"/>
      <protection locked="0"/>
    </xf>
    <xf numFmtId="16" fontId="36" fillId="0" borderId="24" xfId="71" applyNumberFormat="1" applyFont="1" applyBorder="1" applyAlignment="1" applyProtection="1">
      <alignment horizontal="center" vertical="center"/>
      <protection locked="0"/>
    </xf>
    <xf numFmtId="16" fontId="37" fillId="0" borderId="24" xfId="0" applyNumberFormat="1" applyFont="1" applyBorder="1" applyAlignment="1" applyProtection="1">
      <alignment horizontal="center" vertical="center"/>
      <protection locked="0"/>
    </xf>
    <xf numFmtId="16" fontId="36" fillId="0" borderId="24" xfId="0" applyNumberFormat="1" applyFont="1" applyBorder="1" applyAlignment="1" applyProtection="1">
      <alignment horizontal="center" vertical="center"/>
      <protection locked="0"/>
    </xf>
    <xf numFmtId="16" fontId="32" fillId="0" borderId="24" xfId="73" applyNumberFormat="1" applyFont="1" applyBorder="1" applyAlignment="1" applyProtection="1">
      <alignment horizontal="center" vertical="center"/>
      <protection locked="0"/>
    </xf>
    <xf numFmtId="16" fontId="4" fillId="0" borderId="24" xfId="73" applyNumberFormat="1" applyFont="1" applyBorder="1" applyAlignment="1" applyProtection="1">
      <alignment horizontal="center" vertical="center"/>
      <protection locked="0"/>
    </xf>
    <xf numFmtId="0" fontId="44" fillId="4" borderId="24" xfId="71" applyFont="1" applyFill="1" applyBorder="1" applyAlignment="1" applyProtection="1">
      <alignment horizontal="center" vertical="center"/>
      <protection locked="0"/>
    </xf>
    <xf numFmtId="0" fontId="35" fillId="4" borderId="24" xfId="71" applyFont="1" applyFill="1" applyBorder="1" applyAlignment="1" applyProtection="1">
      <alignment horizontal="center" vertical="center"/>
      <protection locked="0"/>
    </xf>
    <xf numFmtId="166" fontId="50" fillId="4" borderId="0" xfId="71" applyNumberFormat="1" applyFont="1" applyFill="1" applyAlignment="1" applyProtection="1">
      <alignment horizontal="center" vertical="center"/>
      <protection locked="0"/>
    </xf>
    <xf numFmtId="0" fontId="37" fillId="0" borderId="24" xfId="0" applyFont="1" applyBorder="1" applyAlignment="1" applyProtection="1">
      <alignment vertical="center"/>
      <protection locked="0"/>
    </xf>
    <xf numFmtId="49" fontId="32" fillId="0" borderId="24" xfId="73" applyNumberFormat="1" applyFont="1" applyBorder="1" applyAlignment="1" applyProtection="1">
      <alignment vertical="center"/>
      <protection locked="0"/>
    </xf>
    <xf numFmtId="166" fontId="36" fillId="0" borderId="0" xfId="71" applyNumberFormat="1" applyFont="1" applyAlignment="1">
      <alignment vertical="center"/>
    </xf>
    <xf numFmtId="0" fontId="36" fillId="2" borderId="0" xfId="0" applyFont="1" applyFill="1" applyAlignment="1">
      <alignment vertical="center"/>
    </xf>
    <xf numFmtId="167" fontId="36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7" fillId="2" borderId="0" xfId="73" applyFont="1" applyFill="1" applyAlignment="1">
      <alignment horizontal="center" vertical="center"/>
    </xf>
    <xf numFmtId="0" fontId="36" fillId="2" borderId="0" xfId="73" applyFont="1" applyFill="1" applyAlignment="1">
      <alignment horizontal="center" vertical="center"/>
    </xf>
    <xf numFmtId="9" fontId="37" fillId="2" borderId="0" xfId="73" applyNumberFormat="1" applyFont="1" applyFill="1" applyAlignment="1">
      <alignment horizontal="center" vertical="center"/>
    </xf>
    <xf numFmtId="167" fontId="37" fillId="2" borderId="0" xfId="0" applyNumberFormat="1" applyFont="1" applyFill="1" applyAlignment="1">
      <alignment horizontal="center" vertical="center" wrapText="1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 applyProtection="1">
      <alignment vertical="center" wrapText="1"/>
      <protection locked="0"/>
    </xf>
    <xf numFmtId="0" fontId="36" fillId="2" borderId="0" xfId="0" applyFont="1" applyFill="1" applyAlignment="1">
      <alignment vertical="center" wrapText="1"/>
    </xf>
    <xf numFmtId="49" fontId="46" fillId="3" borderId="4" xfId="0" applyNumberFormat="1" applyFont="1" applyFill="1" applyBorder="1" applyAlignment="1" applyProtection="1">
      <alignment vertical="center"/>
      <protection locked="0"/>
    </xf>
    <xf numFmtId="167" fontId="37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 applyProtection="1">
      <alignment horizontal="left" vertical="center"/>
      <protection locked="0"/>
    </xf>
    <xf numFmtId="49" fontId="37" fillId="0" borderId="4" xfId="0" applyNumberFormat="1" applyFont="1" applyBorder="1" applyAlignment="1" applyProtection="1">
      <alignment horizontal="center" vertical="center"/>
      <protection locked="0"/>
    </xf>
    <xf numFmtId="49" fontId="36" fillId="0" borderId="4" xfId="0" applyNumberFormat="1" applyFont="1" applyBorder="1" applyAlignment="1" applyProtection="1">
      <alignment horizontal="center" vertical="center"/>
      <protection locked="0"/>
    </xf>
    <xf numFmtId="2" fontId="36" fillId="0" borderId="24" xfId="0" applyNumberFormat="1" applyFont="1" applyBorder="1" applyAlignment="1">
      <alignment horizontal="center" vertical="center"/>
    </xf>
    <xf numFmtId="0" fontId="36" fillId="0" borderId="4" xfId="0" applyFont="1" applyBorder="1" applyAlignment="1" applyProtection="1">
      <alignment horizontal="left" vertical="center"/>
      <protection locked="0"/>
    </xf>
    <xf numFmtId="0" fontId="36" fillId="2" borderId="4" xfId="0" applyFont="1" applyFill="1" applyBorder="1" applyAlignment="1" applyProtection="1">
      <alignment horizontal="left" vertical="center"/>
      <protection locked="0"/>
    </xf>
    <xf numFmtId="49" fontId="32" fillId="0" borderId="4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27" fillId="2" borderId="4" xfId="0" applyFont="1" applyFill="1" applyBorder="1" applyAlignment="1" applyProtection="1">
      <alignment horizontal="left" vertical="center"/>
      <protection locked="0"/>
    </xf>
    <xf numFmtId="0" fontId="27" fillId="0" borderId="4" xfId="0" applyFont="1" applyBorder="1" applyAlignment="1" applyProtection="1">
      <alignment horizontal="left" vertical="center"/>
      <protection locked="0"/>
    </xf>
    <xf numFmtId="0" fontId="36" fillId="0" borderId="4" xfId="0" applyFont="1" applyBorder="1" applyAlignment="1" applyProtection="1">
      <alignment vertical="center"/>
      <protection locked="0"/>
    </xf>
    <xf numFmtId="0" fontId="46" fillId="3" borderId="4" xfId="0" applyFont="1" applyFill="1" applyBorder="1" applyAlignment="1" applyProtection="1">
      <alignment vertical="center"/>
      <protection locked="0"/>
    </xf>
    <xf numFmtId="49" fontId="46" fillId="3" borderId="4" xfId="0" applyNumberFormat="1" applyFont="1" applyFill="1" applyBorder="1" applyAlignment="1" applyProtection="1">
      <alignment horizontal="center" vertical="center"/>
      <protection locked="0"/>
    </xf>
    <xf numFmtId="49" fontId="47" fillId="3" borderId="4" xfId="0" applyNumberFormat="1" applyFont="1" applyFill="1" applyBorder="1" applyAlignment="1" applyProtection="1">
      <alignment horizontal="center" vertical="center"/>
      <protection locked="0"/>
    </xf>
    <xf numFmtId="4" fontId="46" fillId="3" borderId="4" xfId="73" applyNumberFormat="1" applyFont="1" applyFill="1" applyBorder="1" applyAlignment="1" applyProtection="1">
      <alignment horizontal="center" vertical="center"/>
      <protection locked="0"/>
    </xf>
    <xf numFmtId="4" fontId="46" fillId="3" borderId="4" xfId="0" applyNumberFormat="1" applyFont="1" applyFill="1" applyBorder="1" applyAlignment="1" applyProtection="1">
      <alignment horizontal="center" vertical="center"/>
      <protection locked="0"/>
    </xf>
    <xf numFmtId="0" fontId="37" fillId="0" borderId="4" xfId="0" applyFont="1" applyBorder="1" applyAlignment="1" applyProtection="1">
      <alignment vertical="center"/>
      <protection locked="0"/>
    </xf>
    <xf numFmtId="2" fontId="36" fillId="2" borderId="0" xfId="0" applyNumberFormat="1" applyFont="1" applyFill="1" applyAlignment="1">
      <alignment vertical="center"/>
    </xf>
    <xf numFmtId="49" fontId="37" fillId="2" borderId="4" xfId="0" applyNumberFormat="1" applyFont="1" applyFill="1" applyBorder="1" applyAlignment="1" applyProtection="1">
      <alignment horizontal="center" vertical="center"/>
      <protection locked="0"/>
    </xf>
    <xf numFmtId="49" fontId="36" fillId="2" borderId="4" xfId="0" applyNumberFormat="1" applyFont="1" applyFill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8" fillId="4" borderId="4" xfId="0" applyFont="1" applyFill="1" applyBorder="1" applyAlignment="1" applyProtection="1">
      <alignment vertical="center"/>
      <protection locked="0"/>
    </xf>
    <xf numFmtId="0" fontId="47" fillId="4" borderId="4" xfId="0" applyFont="1" applyFill="1" applyBorder="1" applyAlignment="1" applyProtection="1">
      <alignment vertical="center"/>
      <protection locked="0"/>
    </xf>
    <xf numFmtId="167" fontId="47" fillId="4" borderId="4" xfId="0" applyNumberFormat="1" applyFont="1" applyFill="1" applyBorder="1" applyAlignment="1" applyProtection="1">
      <alignment horizontal="center" vertical="center"/>
      <protection locked="0"/>
    </xf>
    <xf numFmtId="167" fontId="36" fillId="0" borderId="0" xfId="0" applyNumberFormat="1" applyFont="1" applyAlignment="1">
      <alignment horizontal="center" vertical="center"/>
    </xf>
    <xf numFmtId="1" fontId="37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33" fillId="4" borderId="23" xfId="73" applyFont="1" applyFill="1" applyBorder="1" applyAlignment="1" applyProtection="1">
      <alignment horizontal="left" vertical="center"/>
      <protection locked="0"/>
    </xf>
    <xf numFmtId="0" fontId="36" fillId="4" borderId="23" xfId="0" applyFont="1" applyFill="1" applyBorder="1" applyAlignment="1" applyProtection="1">
      <alignment vertical="center"/>
      <protection locked="0"/>
    </xf>
    <xf numFmtId="0" fontId="36" fillId="4" borderId="0" xfId="0" applyFont="1" applyFill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  <protection locked="0"/>
    </xf>
    <xf numFmtId="165" fontId="36" fillId="2" borderId="0" xfId="0" applyNumberFormat="1" applyFont="1" applyFill="1" applyAlignment="1">
      <alignment vertical="center"/>
    </xf>
    <xf numFmtId="165" fontId="36" fillId="2" borderId="0" xfId="76" applyFont="1" applyFill="1" applyAlignment="1">
      <alignment vertical="center"/>
    </xf>
    <xf numFmtId="167" fontId="36" fillId="2" borderId="0" xfId="0" applyNumberFormat="1" applyFont="1" applyFill="1" applyAlignment="1" applyProtection="1">
      <alignment horizontal="center" vertical="center"/>
      <protection locked="0"/>
    </xf>
    <xf numFmtId="0" fontId="33" fillId="4" borderId="35" xfId="73" applyFont="1" applyFill="1" applyBorder="1" applyAlignment="1" applyProtection="1">
      <alignment horizontal="left" vertical="center"/>
      <protection locked="0"/>
    </xf>
    <xf numFmtId="0" fontId="37" fillId="4" borderId="35" xfId="73" applyFont="1" applyFill="1" applyBorder="1" applyAlignment="1" applyProtection="1">
      <alignment horizontal="center" vertical="center"/>
      <protection locked="0"/>
    </xf>
    <xf numFmtId="167" fontId="37" fillId="4" borderId="35" xfId="0" applyNumberFormat="1" applyFont="1" applyFill="1" applyBorder="1" applyAlignment="1" applyProtection="1">
      <alignment horizontal="center" vertical="center" wrapText="1"/>
      <protection locked="0"/>
    </xf>
    <xf numFmtId="167" fontId="37" fillId="4" borderId="0" xfId="0" applyNumberFormat="1" applyFont="1" applyFill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vertical="center"/>
      <protection locked="0"/>
    </xf>
    <xf numFmtId="2" fontId="36" fillId="0" borderId="0" xfId="0" applyNumberFormat="1" applyFont="1" applyAlignment="1">
      <alignment vertical="center"/>
    </xf>
    <xf numFmtId="0" fontId="33" fillId="11" borderId="4" xfId="0" applyFont="1" applyFill="1" applyBorder="1" applyAlignment="1" applyProtection="1">
      <alignment vertical="center"/>
      <protection locked="0"/>
    </xf>
    <xf numFmtId="0" fontId="28" fillId="11" borderId="4" xfId="0" applyFont="1" applyFill="1" applyBorder="1" applyAlignment="1" applyProtection="1">
      <alignment vertical="center"/>
      <protection locked="0"/>
    </xf>
    <xf numFmtId="0" fontId="33" fillId="11" borderId="33" xfId="0" applyFont="1" applyFill="1" applyBorder="1" applyAlignment="1" applyProtection="1">
      <alignment vertical="center"/>
      <protection locked="0"/>
    </xf>
    <xf numFmtId="2" fontId="0" fillId="2" borderId="0" xfId="0" applyNumberFormat="1" applyFill="1" applyAlignment="1">
      <alignment vertical="center"/>
    </xf>
    <xf numFmtId="0" fontId="37" fillId="0" borderId="0" xfId="0" applyFont="1" applyAlignment="1">
      <alignment vertical="center"/>
    </xf>
    <xf numFmtId="0" fontId="68" fillId="5" borderId="0" xfId="73" applyFont="1" applyFill="1" applyAlignment="1" applyProtection="1">
      <alignment horizontal="center" vertical="center"/>
      <protection locked="0"/>
    </xf>
    <xf numFmtId="2" fontId="0" fillId="0" borderId="0" xfId="0" applyNumberFormat="1" applyAlignment="1">
      <alignment vertical="center"/>
    </xf>
    <xf numFmtId="1" fontId="11" fillId="4" borderId="22" xfId="71" applyNumberFormat="1" applyFont="1" applyFill="1" applyBorder="1" applyAlignment="1" applyProtection="1">
      <alignment horizontal="center" vertical="center" wrapText="1"/>
      <protection locked="0"/>
    </xf>
    <xf numFmtId="1" fontId="85" fillId="12" borderId="0" xfId="94" applyNumberFormat="1" applyFont="1" applyFill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7" fillId="6" borderId="0" xfId="0" applyFont="1" applyFill="1" applyAlignment="1" applyProtection="1">
      <alignment horizontal="center" vertical="center"/>
      <protection locked="0"/>
    </xf>
    <xf numFmtId="0" fontId="36" fillId="0" borderId="9" xfId="0" applyFont="1" applyBorder="1" applyAlignment="1">
      <alignment vertical="center"/>
    </xf>
    <xf numFmtId="0" fontId="36" fillId="0" borderId="4" xfId="6" applyFont="1" applyBorder="1" applyAlignment="1" applyProtection="1">
      <alignment vertical="center" wrapText="1"/>
      <protection locked="0"/>
    </xf>
    <xf numFmtId="0" fontId="37" fillId="0" borderId="4" xfId="6" applyFont="1" applyBorder="1" applyAlignment="1" applyProtection="1">
      <alignment horizontal="center" vertical="center"/>
      <protection locked="0"/>
    </xf>
    <xf numFmtId="1" fontId="36" fillId="0" borderId="16" xfId="6" applyNumberFormat="1" applyFont="1" applyBorder="1" applyAlignment="1" applyProtection="1">
      <alignment horizontal="center" vertical="center"/>
      <protection locked="0"/>
    </xf>
    <xf numFmtId="0" fontId="36" fillId="0" borderId="10" xfId="0" applyFont="1" applyBorder="1" applyAlignment="1">
      <alignment vertical="center"/>
    </xf>
    <xf numFmtId="0" fontId="36" fillId="0" borderId="11" xfId="6" applyFont="1" applyBorder="1" applyAlignment="1" applyProtection="1">
      <alignment vertical="center" wrapText="1"/>
      <protection locked="0"/>
    </xf>
    <xf numFmtId="0" fontId="37" fillId="0" borderId="11" xfId="6" applyFont="1" applyBorder="1" applyAlignment="1" applyProtection="1">
      <alignment horizontal="center" vertical="center"/>
      <protection locked="0"/>
    </xf>
    <xf numFmtId="1" fontId="36" fillId="0" borderId="21" xfId="6" applyNumberFormat="1" applyFont="1" applyBorder="1" applyAlignment="1" applyProtection="1">
      <alignment horizontal="center" vertical="center"/>
      <protection locked="0"/>
    </xf>
    <xf numFmtId="9" fontId="36" fillId="0" borderId="0" xfId="86" applyFont="1" applyAlignment="1" applyProtection="1">
      <alignment vertical="center"/>
      <protection locked="0"/>
    </xf>
    <xf numFmtId="0" fontId="37" fillId="8" borderId="0" xfId="0" applyFont="1" applyFill="1" applyAlignment="1" applyProtection="1">
      <alignment horizontal="center" vertical="center"/>
      <protection locked="0"/>
    </xf>
    <xf numFmtId="3" fontId="0" fillId="0" borderId="0" xfId="0" applyNumberFormat="1" applyAlignment="1">
      <alignment vertical="center"/>
    </xf>
    <xf numFmtId="0" fontId="36" fillId="0" borderId="4" xfId="72" applyFont="1" applyBorder="1" applyAlignment="1" applyProtection="1">
      <alignment vertical="center" wrapText="1"/>
      <protection locked="0"/>
    </xf>
    <xf numFmtId="0" fontId="36" fillId="0" borderId="11" xfId="72" applyFont="1" applyBorder="1" applyAlignment="1" applyProtection="1">
      <alignment vertical="center" wrapText="1"/>
      <protection locked="0"/>
    </xf>
    <xf numFmtId="0" fontId="36" fillId="0" borderId="0" xfId="72" applyFont="1" applyAlignment="1" applyProtection="1">
      <alignment vertical="center"/>
      <protection locked="0"/>
    </xf>
    <xf numFmtId="0" fontId="37" fillId="0" borderId="0" xfId="72" applyFont="1" applyAlignment="1" applyProtection="1">
      <alignment vertical="center"/>
      <protection locked="0"/>
    </xf>
    <xf numFmtId="1" fontId="36" fillId="0" borderId="21" xfId="71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1" fontId="12" fillId="0" borderId="4" xfId="0" applyNumberFormat="1" applyFont="1" applyBorder="1" applyAlignment="1" applyProtection="1">
      <alignment horizontal="left" vertical="center"/>
      <protection locked="0"/>
    </xf>
    <xf numFmtId="1" fontId="42" fillId="4" borderId="36" xfId="73" applyNumberFormat="1" applyFont="1" applyFill="1" applyBorder="1" applyAlignment="1" applyProtection="1">
      <alignment horizontal="center" vertical="center"/>
      <protection locked="0"/>
    </xf>
    <xf numFmtId="2" fontId="74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7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>
      <alignment horizontal="center" vertical="center"/>
    </xf>
    <xf numFmtId="1" fontId="36" fillId="2" borderId="0" xfId="71" applyNumberFormat="1" applyFont="1" applyFill="1" applyAlignment="1">
      <alignment horizontal="center" vertical="center"/>
    </xf>
    <xf numFmtId="1" fontId="37" fillId="2" borderId="0" xfId="0" applyNumberFormat="1" applyFont="1" applyFill="1" applyAlignment="1" applyProtection="1">
      <alignment horizontal="center" vertical="center"/>
      <protection locked="0"/>
    </xf>
    <xf numFmtId="1" fontId="51" fillId="4" borderId="24" xfId="71" applyNumberFormat="1" applyFont="1" applyFill="1" applyBorder="1" applyAlignment="1" applyProtection="1">
      <alignment horizontal="center" vertical="center"/>
      <protection locked="0"/>
    </xf>
    <xf numFmtId="1" fontId="32" fillId="0" borderId="24" xfId="73" applyNumberFormat="1" applyFont="1" applyBorder="1" applyAlignment="1" applyProtection="1">
      <alignment horizontal="center" vertical="center"/>
      <protection locked="0"/>
    </xf>
    <xf numFmtId="1" fontId="37" fillId="0" borderId="24" xfId="0" applyNumberFormat="1" applyFont="1" applyBorder="1" applyAlignment="1" applyProtection="1">
      <alignment horizontal="center" vertical="center"/>
      <protection locked="0"/>
    </xf>
    <xf numFmtId="1" fontId="36" fillId="0" borderId="0" xfId="71" applyNumberFormat="1" applyFont="1" applyAlignment="1">
      <alignment horizontal="center" vertical="center"/>
    </xf>
    <xf numFmtId="1" fontId="36" fillId="2" borderId="0" xfId="0" applyNumberFormat="1" applyFont="1" applyFill="1" applyAlignment="1">
      <alignment horizontal="center" vertical="center"/>
    </xf>
    <xf numFmtId="1" fontId="37" fillId="2" borderId="0" xfId="0" applyNumberFormat="1" applyFont="1" applyFill="1" applyAlignment="1">
      <alignment horizontal="center" vertical="center"/>
    </xf>
    <xf numFmtId="1" fontId="46" fillId="3" borderId="4" xfId="0" applyNumberFormat="1" applyFont="1" applyFill="1" applyBorder="1" applyAlignment="1" applyProtection="1">
      <alignment horizontal="center" vertical="center"/>
      <protection locked="0"/>
    </xf>
    <xf numFmtId="1" fontId="37" fillId="0" borderId="4" xfId="0" applyNumberFormat="1" applyFont="1" applyBorder="1" applyAlignment="1" applyProtection="1">
      <alignment horizontal="center" vertical="center"/>
      <protection locked="0"/>
    </xf>
    <xf numFmtId="1" fontId="48" fillId="4" borderId="4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" fontId="33" fillId="4" borderId="23" xfId="73" applyNumberFormat="1" applyFont="1" applyFill="1" applyBorder="1" applyAlignment="1" applyProtection="1">
      <alignment horizontal="center" vertical="center"/>
      <protection locked="0"/>
    </xf>
    <xf numFmtId="1" fontId="37" fillId="0" borderId="23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37" fillId="2" borderId="0" xfId="0" applyFont="1" applyFill="1" applyAlignment="1" applyProtection="1">
      <alignment horizontal="center" vertical="center"/>
      <protection locked="0"/>
    </xf>
    <xf numFmtId="1" fontId="33" fillId="4" borderId="35" xfId="73" applyNumberFormat="1" applyFont="1" applyFill="1" applyBorder="1" applyAlignment="1" applyProtection="1">
      <alignment horizontal="center" vertical="center"/>
      <protection locked="0"/>
    </xf>
    <xf numFmtId="1" fontId="33" fillId="11" borderId="4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/>
    </xf>
    <xf numFmtId="0" fontId="75" fillId="5" borderId="0" xfId="0" applyFont="1" applyFill="1" applyAlignment="1">
      <alignment horizontal="center"/>
    </xf>
    <xf numFmtId="1" fontId="37" fillId="0" borderId="38" xfId="0" applyNumberFormat="1" applyFont="1" applyBorder="1" applyAlignment="1" applyProtection="1">
      <alignment horizontal="center" vertical="center" wrapText="1"/>
      <protection locked="0"/>
    </xf>
    <xf numFmtId="0" fontId="22" fillId="0" borderId="0" xfId="11" applyAlignment="1">
      <alignment horizontal="center"/>
    </xf>
    <xf numFmtId="0" fontId="37" fillId="2" borderId="0" xfId="11" applyFont="1" applyFill="1" applyAlignment="1" applyProtection="1">
      <alignment horizontal="center" vertical="center"/>
      <protection locked="0"/>
    </xf>
    <xf numFmtId="1" fontId="32" fillId="0" borderId="4" xfId="73" applyNumberFormat="1" applyFont="1" applyBorder="1" applyAlignment="1" applyProtection="1">
      <alignment horizontal="center"/>
      <protection locked="0"/>
    </xf>
    <xf numFmtId="1" fontId="52" fillId="0" borderId="0" xfId="60" applyNumberFormat="1" applyFont="1" applyAlignment="1" applyProtection="1">
      <alignment horizontal="center"/>
      <protection locked="0"/>
    </xf>
    <xf numFmtId="1" fontId="62" fillId="0" borderId="0" xfId="60" applyNumberFormat="1" applyFont="1" applyAlignment="1" applyProtection="1">
      <alignment horizontal="center"/>
      <protection locked="0"/>
    </xf>
    <xf numFmtId="1" fontId="51" fillId="4" borderId="32" xfId="71" applyNumberFormat="1" applyFont="1" applyFill="1" applyBorder="1" applyAlignment="1" applyProtection="1">
      <alignment horizontal="center"/>
      <protection locked="0"/>
    </xf>
    <xf numFmtId="1" fontId="32" fillId="0" borderId="0" xfId="73" applyNumberFormat="1" applyFont="1" applyAlignment="1" applyProtection="1">
      <alignment horizontal="center"/>
      <protection locked="0"/>
    </xf>
    <xf numFmtId="1" fontId="22" fillId="0" borderId="0" xfId="60" applyNumberFormat="1" applyAlignment="1" applyProtection="1">
      <alignment horizontal="center"/>
      <protection locked="0"/>
    </xf>
    <xf numFmtId="1" fontId="51" fillId="4" borderId="26" xfId="71" applyNumberFormat="1" applyFont="1" applyFill="1" applyBorder="1" applyAlignment="1" applyProtection="1">
      <alignment horizontal="center"/>
      <protection locked="0"/>
    </xf>
    <xf numFmtId="1" fontId="32" fillId="0" borderId="28" xfId="73" applyNumberFormat="1" applyFont="1" applyBorder="1" applyAlignment="1" applyProtection="1">
      <alignment horizontal="center"/>
      <protection locked="0"/>
    </xf>
    <xf numFmtId="1" fontId="32" fillId="0" borderId="24" xfId="73" applyNumberFormat="1" applyFont="1" applyBorder="1" applyAlignment="1" applyProtection="1">
      <alignment horizontal="center"/>
      <protection locked="0"/>
    </xf>
    <xf numFmtId="1" fontId="22" fillId="0" borderId="0" xfId="11" applyNumberFormat="1" applyAlignment="1" applyProtection="1">
      <alignment horizontal="center"/>
      <protection locked="0"/>
    </xf>
    <xf numFmtId="0" fontId="22" fillId="0" borderId="0" xfId="11" applyAlignment="1" applyProtection="1">
      <alignment horizontal="center"/>
      <protection locked="0"/>
    </xf>
    <xf numFmtId="1" fontId="2" fillId="0" borderId="0" xfId="94" applyNumberFormat="1" applyAlignment="1">
      <alignment horizontal="center"/>
    </xf>
    <xf numFmtId="1" fontId="37" fillId="6" borderId="0" xfId="0" applyNumberFormat="1" applyFont="1" applyFill="1" applyAlignment="1" applyProtection="1">
      <alignment horizontal="center" vertical="center"/>
      <protection locked="0"/>
    </xf>
    <xf numFmtId="1" fontId="36" fillId="0" borderId="9" xfId="0" applyNumberFormat="1" applyFont="1" applyBorder="1" applyAlignment="1">
      <alignment horizontal="center" vertical="center"/>
    </xf>
    <xf numFmtId="1" fontId="36" fillId="0" borderId="10" xfId="0" applyNumberFormat="1" applyFont="1" applyBorder="1" applyAlignment="1">
      <alignment horizontal="center" vertical="center"/>
    </xf>
    <xf numFmtId="1" fontId="37" fillId="8" borderId="0" xfId="0" applyNumberFormat="1" applyFont="1" applyFill="1" applyAlignment="1" applyProtection="1">
      <alignment horizontal="center" vertical="center"/>
      <protection locked="0"/>
    </xf>
    <xf numFmtId="0" fontId="54" fillId="0" borderId="0" xfId="7" applyFont="1" applyAlignment="1" applyProtection="1">
      <alignment horizontal="center" vertical="center"/>
      <protection locked="0"/>
    </xf>
    <xf numFmtId="0" fontId="79" fillId="0" borderId="0" xfId="7" applyFont="1" applyAlignment="1" applyProtection="1">
      <alignment horizontal="center" vertical="center"/>
      <protection locked="0"/>
    </xf>
    <xf numFmtId="1" fontId="58" fillId="0" borderId="9" xfId="7" applyNumberFormat="1" applyFont="1" applyBorder="1" applyAlignment="1" applyProtection="1">
      <alignment horizontal="center" vertical="center"/>
      <protection locked="0"/>
    </xf>
    <xf numFmtId="1" fontId="58" fillId="0" borderId="10" xfId="7" applyNumberFormat="1" applyFont="1" applyBorder="1" applyAlignment="1" applyProtection="1">
      <alignment horizontal="center" vertical="center"/>
      <protection locked="0"/>
    </xf>
    <xf numFmtId="1" fontId="17" fillId="0" borderId="0" xfId="7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" fontId="37" fillId="0" borderId="4" xfId="73" applyNumberFormat="1" applyFont="1" applyBorder="1" applyAlignment="1" applyProtection="1">
      <alignment horizontal="left"/>
      <protection locked="0"/>
    </xf>
    <xf numFmtId="1" fontId="37" fillId="0" borderId="4" xfId="73" applyNumberFormat="1" applyFont="1" applyBorder="1" applyAlignment="1" applyProtection="1">
      <alignment horizontal="center"/>
      <protection locked="0"/>
    </xf>
    <xf numFmtId="1" fontId="11" fillId="4" borderId="4" xfId="71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71" applyFont="1" applyFill="1" applyBorder="1" applyAlignment="1" applyProtection="1">
      <alignment horizontal="center" vertical="center" wrapText="1"/>
      <protection locked="0"/>
    </xf>
    <xf numFmtId="2" fontId="11" fillId="4" borderId="4" xfId="71" applyNumberFormat="1" applyFont="1" applyFill="1" applyBorder="1" applyAlignment="1" applyProtection="1">
      <alignment horizontal="center" vertical="center" wrapText="1"/>
      <protection locked="0"/>
    </xf>
    <xf numFmtId="171" fontId="36" fillId="0" borderId="4" xfId="11" applyNumberFormat="1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88" fillId="11" borderId="4" xfId="0" applyFont="1" applyFill="1" applyBorder="1" applyAlignment="1" applyProtection="1">
      <alignment vertical="center"/>
      <protection locked="0"/>
    </xf>
    <xf numFmtId="1" fontId="88" fillId="11" borderId="4" xfId="0" applyNumberFormat="1" applyFont="1" applyFill="1" applyBorder="1" applyAlignment="1" applyProtection="1">
      <alignment horizontal="center" vertical="center"/>
      <protection locked="0"/>
    </xf>
    <xf numFmtId="0" fontId="89" fillId="11" borderId="4" xfId="0" applyFont="1" applyFill="1" applyBorder="1" applyAlignment="1" applyProtection="1">
      <alignment vertical="center"/>
      <protection locked="0"/>
    </xf>
    <xf numFmtId="0" fontId="37" fillId="0" borderId="43" xfId="0" applyFont="1" applyBorder="1" applyAlignment="1" applyProtection="1">
      <alignment horizontal="left" vertical="center"/>
      <protection locked="0"/>
    </xf>
    <xf numFmtId="1" fontId="37" fillId="0" borderId="43" xfId="0" applyNumberFormat="1" applyFont="1" applyBorder="1" applyAlignment="1" applyProtection="1">
      <alignment horizontal="center" vertical="center" wrapText="1"/>
      <protection locked="0"/>
    </xf>
    <xf numFmtId="0" fontId="37" fillId="0" borderId="43" xfId="0" applyFont="1" applyBorder="1" applyAlignment="1" applyProtection="1">
      <alignment horizontal="left" vertical="center" wrapText="1"/>
      <protection locked="0"/>
    </xf>
    <xf numFmtId="49" fontId="37" fillId="0" borderId="43" xfId="0" applyNumberFormat="1" applyFont="1" applyBorder="1" applyAlignment="1" applyProtection="1">
      <alignment horizontal="center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1" fontId="12" fillId="0" borderId="4" xfId="0" applyNumberFormat="1" applyFont="1" applyBorder="1" applyAlignment="1">
      <alignment horizontal="center" vertical="center"/>
    </xf>
    <xf numFmtId="0" fontId="85" fillId="14" borderId="0" xfId="94" applyFont="1" applyFill="1" applyAlignment="1">
      <alignment horizontal="center" vertical="center"/>
    </xf>
    <xf numFmtId="1" fontId="85" fillId="14" borderId="0" xfId="94" applyNumberFormat="1" applyFont="1" applyFill="1" applyAlignment="1">
      <alignment horizontal="center" vertical="center"/>
    </xf>
    <xf numFmtId="0" fontId="86" fillId="14" borderId="39" xfId="94" applyFont="1" applyFill="1" applyBorder="1" applyAlignment="1">
      <alignment horizontal="center" vertical="center"/>
    </xf>
    <xf numFmtId="0" fontId="86" fillId="14" borderId="40" xfId="94" applyFont="1" applyFill="1" applyBorder="1" applyAlignment="1">
      <alignment horizontal="center" vertical="center"/>
    </xf>
    <xf numFmtId="49" fontId="87" fillId="6" borderId="41" xfId="94" applyNumberFormat="1" applyFont="1" applyFill="1" applyBorder="1" applyAlignment="1">
      <alignment horizontal="left" vertical="center" indent="1"/>
    </xf>
    <xf numFmtId="1" fontId="87" fillId="6" borderId="41" xfId="94" applyNumberFormat="1" applyFont="1" applyFill="1" applyBorder="1" applyAlignment="1">
      <alignment horizontal="center" vertical="center"/>
    </xf>
    <xf numFmtId="49" fontId="87" fillId="6" borderId="41" xfId="94" applyNumberFormat="1" applyFont="1" applyFill="1" applyBorder="1" applyAlignment="1">
      <alignment horizontal="center" vertical="center"/>
    </xf>
    <xf numFmtId="49" fontId="87" fillId="6" borderId="41" xfId="94" applyNumberFormat="1" applyFont="1" applyFill="1" applyBorder="1" applyAlignment="1">
      <alignment horizontal="center" vertical="center" wrapText="1"/>
    </xf>
    <xf numFmtId="0" fontId="83" fillId="14" borderId="0" xfId="94" applyFont="1" applyFill="1" applyAlignment="1">
      <alignment vertical="center"/>
    </xf>
    <xf numFmtId="4" fontId="36" fillId="0" borderId="38" xfId="0" applyNumberFormat="1" applyFont="1" applyBorder="1" applyAlignment="1" applyProtection="1">
      <alignment horizontal="center" vertical="center"/>
      <protection locked="0"/>
    </xf>
    <xf numFmtId="167" fontId="89" fillId="11" borderId="4" xfId="0" applyNumberFormat="1" applyFont="1" applyFill="1" applyBorder="1" applyAlignment="1" applyProtection="1">
      <alignment horizontal="center" vertical="center"/>
      <protection locked="0"/>
    </xf>
    <xf numFmtId="0" fontId="37" fillId="0" borderId="44" xfId="0" applyFont="1" applyBorder="1" applyAlignment="1" applyProtection="1">
      <alignment horizontal="left" vertical="center" wrapText="1"/>
      <protection locked="0"/>
    </xf>
    <xf numFmtId="49" fontId="37" fillId="0" borderId="4" xfId="0" applyNumberFormat="1" applyFont="1" applyBorder="1" applyAlignment="1" applyProtection="1">
      <alignment horizontal="center"/>
      <protection locked="0"/>
    </xf>
    <xf numFmtId="4" fontId="36" fillId="0" borderId="43" xfId="0" applyNumberFormat="1" applyFont="1" applyBorder="1" applyAlignment="1">
      <alignment horizontal="center" vertical="center"/>
    </xf>
    <xf numFmtId="4" fontId="36" fillId="0" borderId="43" xfId="0" applyNumberFormat="1" applyFont="1" applyBorder="1" applyAlignment="1" applyProtection="1">
      <alignment horizontal="center" vertical="center"/>
      <protection locked="0"/>
    </xf>
    <xf numFmtId="0" fontId="90" fillId="14" borderId="45" xfId="94" applyFont="1" applyFill="1" applyBorder="1" applyAlignment="1">
      <alignment vertical="center"/>
    </xf>
    <xf numFmtId="0" fontId="90" fillId="14" borderId="46" xfId="94" applyFont="1" applyFill="1" applyBorder="1" applyAlignment="1">
      <alignment vertical="center"/>
    </xf>
    <xf numFmtId="0" fontId="90" fillId="14" borderId="46" xfId="94" applyFont="1" applyFill="1" applyBorder="1" applyAlignment="1">
      <alignment horizontal="center" vertical="center"/>
    </xf>
    <xf numFmtId="170" fontId="87" fillId="2" borderId="41" xfId="94" applyNumberFormat="1" applyFont="1" applyFill="1" applyBorder="1" applyAlignment="1">
      <alignment horizontal="center" vertical="center"/>
    </xf>
    <xf numFmtId="170" fontId="87" fillId="6" borderId="41" xfId="94" applyNumberFormat="1" applyFont="1" applyFill="1" applyBorder="1" applyAlignment="1">
      <alignment horizontal="center" vertical="center"/>
    </xf>
    <xf numFmtId="173" fontId="87" fillId="2" borderId="41" xfId="96" applyNumberFormat="1" applyFont="1" applyFill="1" applyBorder="1" applyAlignment="1">
      <alignment horizontal="center" vertical="center"/>
    </xf>
    <xf numFmtId="173" fontId="87" fillId="6" borderId="41" xfId="94" applyNumberFormat="1" applyFont="1" applyFill="1" applyBorder="1" applyAlignment="1">
      <alignment horizontal="center" vertical="center"/>
    </xf>
    <xf numFmtId="173" fontId="87" fillId="2" borderId="41" xfId="94" applyNumberFormat="1" applyFont="1" applyFill="1" applyBorder="1" applyAlignment="1">
      <alignment horizontal="center" vertical="center"/>
    </xf>
    <xf numFmtId="172" fontId="87" fillId="2" borderId="41" xfId="96" applyNumberFormat="1" applyFont="1" applyFill="1" applyBorder="1" applyAlignment="1">
      <alignment horizontal="center" vertical="center"/>
    </xf>
    <xf numFmtId="172" fontId="87" fillId="13" borderId="41" xfId="96" applyNumberFormat="1" applyFont="1" applyFill="1" applyBorder="1" applyAlignment="1">
      <alignment horizontal="center" vertical="center"/>
    </xf>
    <xf numFmtId="0" fontId="62" fillId="0" borderId="0" xfId="60" applyFont="1" applyAlignment="1" applyProtection="1">
      <alignment vertical="center"/>
      <protection locked="0"/>
    </xf>
    <xf numFmtId="1" fontId="32" fillId="0" borderId="0" xfId="73" applyNumberFormat="1" applyFont="1" applyAlignment="1" applyProtection="1">
      <alignment horizontal="center" vertical="center"/>
      <protection locked="0"/>
    </xf>
    <xf numFmtId="16" fontId="61" fillId="0" borderId="0" xfId="73" applyNumberFormat="1" applyFont="1" applyAlignment="1" applyProtection="1">
      <alignment horizontal="center" vertical="center"/>
      <protection locked="0"/>
    </xf>
    <xf numFmtId="0" fontId="22" fillId="0" borderId="0" xfId="11" applyAlignment="1" applyProtection="1">
      <alignment vertical="center"/>
      <protection locked="0"/>
    </xf>
    <xf numFmtId="0" fontId="11" fillId="4" borderId="36" xfId="71" applyFont="1" applyFill="1" applyBorder="1" applyAlignment="1" applyProtection="1">
      <alignment horizontal="center" vertical="center" wrapText="1"/>
      <protection locked="0"/>
    </xf>
    <xf numFmtId="1" fontId="11" fillId="4" borderId="36" xfId="71" applyNumberFormat="1" applyFont="1" applyFill="1" applyBorder="1" applyAlignment="1" applyProtection="1">
      <alignment horizontal="center" vertical="center" wrapText="1"/>
      <protection locked="0"/>
    </xf>
    <xf numFmtId="0" fontId="60" fillId="4" borderId="36" xfId="71" applyFont="1" applyFill="1" applyBorder="1" applyAlignment="1" applyProtection="1">
      <alignment horizontal="center" vertical="center" wrapText="1"/>
      <protection locked="0"/>
    </xf>
    <xf numFmtId="0" fontId="60" fillId="4" borderId="47" xfId="71" applyFont="1" applyFill="1" applyBorder="1" applyAlignment="1" applyProtection="1">
      <alignment horizontal="center" vertical="center" wrapText="1"/>
      <protection locked="0"/>
    </xf>
    <xf numFmtId="1" fontId="33" fillId="4" borderId="48" xfId="71" applyNumberFormat="1" applyFont="1" applyFill="1" applyBorder="1" applyAlignment="1" applyProtection="1">
      <alignment horizontal="center" vertical="center" wrapText="1"/>
      <protection locked="0"/>
    </xf>
    <xf numFmtId="0" fontId="51" fillId="4" borderId="47" xfId="71" applyFont="1" applyFill="1" applyBorder="1" applyAlignment="1" applyProtection="1">
      <alignment vertical="center"/>
      <protection locked="0"/>
    </xf>
    <xf numFmtId="1" fontId="51" fillId="4" borderId="49" xfId="71" applyNumberFormat="1" applyFont="1" applyFill="1" applyBorder="1" applyAlignment="1" applyProtection="1">
      <alignment horizontal="center" vertical="center"/>
      <protection locked="0"/>
    </xf>
    <xf numFmtId="0" fontId="51" fillId="4" borderId="49" xfId="71" applyFont="1" applyFill="1" applyBorder="1" applyAlignment="1" applyProtection="1">
      <alignment vertical="center"/>
      <protection locked="0"/>
    </xf>
    <xf numFmtId="1" fontId="42" fillId="4" borderId="48" xfId="73" applyNumberFormat="1" applyFont="1" applyFill="1" applyBorder="1" applyAlignment="1" applyProtection="1">
      <alignment horizontal="center" vertical="center"/>
      <protection locked="0"/>
    </xf>
    <xf numFmtId="16" fontId="32" fillId="0" borderId="4" xfId="73" applyNumberFormat="1" applyFont="1" applyBorder="1" applyAlignment="1" applyProtection="1">
      <alignment horizontal="left" vertical="center"/>
      <protection locked="0"/>
    </xf>
    <xf numFmtId="1" fontId="32" fillId="0" borderId="4" xfId="73" applyNumberFormat="1" applyFont="1" applyBorder="1" applyAlignment="1" applyProtection="1">
      <alignment horizontal="center" vertical="center"/>
      <protection locked="0"/>
    </xf>
    <xf numFmtId="16" fontId="61" fillId="0" borderId="4" xfId="73" applyNumberFormat="1" applyFont="1" applyBorder="1" applyAlignment="1" applyProtection="1">
      <alignment horizontal="center" vertical="center"/>
      <protection locked="0"/>
    </xf>
    <xf numFmtId="175" fontId="87" fillId="2" borderId="41" xfId="96" applyNumberFormat="1" applyFont="1" applyFill="1" applyBorder="1" applyAlignment="1">
      <alignment horizontal="center" vertical="center"/>
    </xf>
    <xf numFmtId="175" fontId="87" fillId="13" borderId="41" xfId="96" applyNumberFormat="1" applyFont="1" applyFill="1" applyBorder="1" applyAlignment="1">
      <alignment horizontal="center" vertical="center"/>
    </xf>
    <xf numFmtId="172" fontId="87" fillId="10" borderId="41" xfId="96" applyNumberFormat="1" applyFont="1" applyFill="1" applyBorder="1" applyAlignment="1">
      <alignment horizontal="center" vertical="center"/>
    </xf>
    <xf numFmtId="1" fontId="87" fillId="2" borderId="41" xfId="94" applyNumberFormat="1" applyFont="1" applyFill="1" applyBorder="1" applyAlignment="1">
      <alignment horizontal="left" vertical="center" indent="1"/>
    </xf>
    <xf numFmtId="1" fontId="87" fillId="13" borderId="41" xfId="94" applyNumberFormat="1" applyFont="1" applyFill="1" applyBorder="1" applyAlignment="1">
      <alignment horizontal="left" vertical="center" indent="1"/>
    </xf>
    <xf numFmtId="175" fontId="87" fillId="2" borderId="50" xfId="96" applyNumberFormat="1" applyFont="1" applyFill="1" applyBorder="1" applyAlignment="1">
      <alignment horizontal="center" vertical="center"/>
    </xf>
    <xf numFmtId="175" fontId="87" fillId="10" borderId="50" xfId="96" applyNumberFormat="1" applyFont="1" applyFill="1" applyBorder="1" applyAlignment="1">
      <alignment horizontal="center" vertical="center"/>
    </xf>
    <xf numFmtId="172" fontId="87" fillId="6" borderId="41" xfId="96" applyNumberFormat="1" applyFont="1" applyFill="1" applyBorder="1" applyAlignment="1">
      <alignment horizontal="center" vertical="center"/>
    </xf>
    <xf numFmtId="172" fontId="0" fillId="0" borderId="0" xfId="0" applyNumberFormat="1"/>
    <xf numFmtId="0" fontId="1" fillId="0" borderId="4" xfId="0" applyFont="1" applyBorder="1" applyAlignment="1" applyProtection="1">
      <alignment horizontal="left" vertical="center"/>
      <protection locked="0"/>
    </xf>
    <xf numFmtId="0" fontId="91" fillId="0" borderId="16" xfId="97" applyBorder="1" applyAlignment="1">
      <alignment vertical="top" wrapText="1"/>
    </xf>
    <xf numFmtId="1" fontId="55" fillId="0" borderId="19" xfId="0" applyNumberFormat="1" applyFont="1" applyBorder="1" applyAlignment="1" applyProtection="1">
      <alignment horizontal="center" vertical="center" wrapText="1"/>
      <protection locked="0"/>
    </xf>
    <xf numFmtId="1" fontId="55" fillId="0" borderId="19" xfId="0" applyNumberFormat="1" applyFont="1" applyBorder="1" applyAlignment="1" applyProtection="1">
      <alignment horizontal="center" vertical="center"/>
      <protection locked="0"/>
    </xf>
    <xf numFmtId="1" fontId="56" fillId="0" borderId="19" xfId="0" applyNumberFormat="1" applyFont="1" applyBorder="1" applyAlignment="1" applyProtection="1">
      <alignment horizontal="center" vertical="center"/>
      <protection locked="0"/>
    </xf>
    <xf numFmtId="1" fontId="55" fillId="0" borderId="42" xfId="0" applyNumberFormat="1" applyFont="1" applyBorder="1" applyAlignment="1" applyProtection="1">
      <alignment horizontal="center" vertical="center"/>
      <protection locked="0"/>
    </xf>
    <xf numFmtId="164" fontId="93" fillId="15" borderId="0" xfId="96" applyFont="1" applyFill="1" applyProtection="1"/>
    <xf numFmtId="0" fontId="0" fillId="15" borderId="0" xfId="0" applyFill="1" applyProtection="1">
      <protection hidden="1"/>
    </xf>
    <xf numFmtId="0" fontId="92" fillId="15" borderId="0" xfId="0" applyFont="1" applyFill="1" applyProtection="1">
      <protection hidden="1"/>
    </xf>
    <xf numFmtId="0" fontId="93" fillId="15" borderId="13" xfId="0" applyFont="1" applyFill="1" applyBorder="1" applyProtection="1">
      <protection hidden="1"/>
    </xf>
    <xf numFmtId="0" fontId="93" fillId="15" borderId="20" xfId="0" applyFont="1" applyFill="1" applyBorder="1" applyProtection="1">
      <protection hidden="1"/>
    </xf>
    <xf numFmtId="0" fontId="10" fillId="15" borderId="11" xfId="0" applyFont="1" applyFill="1" applyBorder="1" applyAlignment="1" applyProtection="1">
      <alignment horizontal="center"/>
      <protection hidden="1"/>
    </xf>
    <xf numFmtId="0" fontId="10" fillId="15" borderId="21" xfId="0" applyFont="1" applyFill="1" applyBorder="1" applyAlignment="1" applyProtection="1">
      <alignment horizontal="center"/>
      <protection hidden="1"/>
    </xf>
    <xf numFmtId="0" fontId="10" fillId="15" borderId="0" xfId="0" applyFont="1" applyFill="1" applyAlignment="1" applyProtection="1">
      <alignment horizontal="right"/>
      <protection hidden="1"/>
    </xf>
    <xf numFmtId="164" fontId="93" fillId="15" borderId="0" xfId="96" applyFont="1" applyFill="1" applyProtection="1">
      <protection hidden="1"/>
    </xf>
    <xf numFmtId="0" fontId="64" fillId="0" borderId="0" xfId="0" applyFont="1"/>
    <xf numFmtId="0" fontId="94" fillId="0" borderId="1" xfId="0" applyFont="1" applyBorder="1" applyAlignment="1">
      <alignment vertical="center"/>
    </xf>
    <xf numFmtId="0" fontId="24" fillId="0" borderId="0" xfId="7" applyFont="1" applyAlignment="1" applyProtection="1">
      <alignment horizontal="center" vertical="center" wrapText="1"/>
      <protection locked="0"/>
    </xf>
    <xf numFmtId="0" fontId="95" fillId="0" borderId="1" xfId="7" applyFont="1" applyBorder="1" applyAlignment="1" applyProtection="1">
      <alignment vertical="center" wrapText="1"/>
      <protection locked="0"/>
    </xf>
    <xf numFmtId="0" fontId="95" fillId="0" borderId="0" xfId="7" applyFont="1" applyAlignment="1" applyProtection="1">
      <alignment vertical="center" wrapText="1"/>
      <protection locked="0"/>
    </xf>
    <xf numFmtId="0" fontId="36" fillId="0" borderId="0" xfId="0" applyFont="1" applyAlignment="1">
      <alignment horizontal="center" vertical="center"/>
    </xf>
    <xf numFmtId="0" fontId="95" fillId="0" borderId="0" xfId="7" applyFont="1" applyAlignment="1" applyProtection="1">
      <alignment vertical="center"/>
      <protection locked="0"/>
    </xf>
    <xf numFmtId="0" fontId="95" fillId="0" borderId="0" xfId="7" applyFont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vertical="center"/>
      <protection locked="0"/>
    </xf>
    <xf numFmtId="0" fontId="28" fillId="12" borderId="0" xfId="0" applyFont="1" applyFill="1" applyAlignment="1">
      <alignment horizontal="center" vertical="center"/>
    </xf>
    <xf numFmtId="0" fontId="28" fillId="12" borderId="0" xfId="0" applyFont="1" applyFill="1"/>
    <xf numFmtId="0" fontId="33" fillId="12" borderId="0" xfId="0" applyFont="1" applyFill="1"/>
    <xf numFmtId="0" fontId="97" fillId="0" borderId="0" xfId="7" applyFont="1" applyFill="1" applyAlignment="1" applyProtection="1">
      <alignment vertical="center"/>
      <protection locked="0"/>
    </xf>
    <xf numFmtId="0" fontId="28" fillId="0" borderId="0" xfId="0" applyFont="1" applyFill="1"/>
    <xf numFmtId="0" fontId="57" fillId="12" borderId="13" xfId="7" applyFont="1" applyFill="1" applyBorder="1" applyAlignment="1" applyProtection="1">
      <alignment horizontal="center" vertical="center" wrapText="1"/>
      <protection locked="0"/>
    </xf>
    <xf numFmtId="0" fontId="57" fillId="12" borderId="4" xfId="7" applyFont="1" applyFill="1" applyBorder="1" applyAlignment="1" applyProtection="1">
      <alignment horizontal="center" vertical="center" wrapText="1"/>
      <protection locked="0"/>
    </xf>
    <xf numFmtId="0" fontId="100" fillId="0" borderId="0" xfId="7" applyFont="1" applyAlignment="1" applyProtection="1">
      <alignment vertical="center"/>
      <protection locked="0"/>
    </xf>
    <xf numFmtId="0" fontId="36" fillId="0" borderId="0" xfId="0" applyFont="1" applyProtection="1"/>
    <xf numFmtId="0" fontId="36" fillId="0" borderId="0" xfId="0" applyFont="1" applyAlignment="1" applyProtection="1">
      <alignment horizontal="right"/>
    </xf>
    <xf numFmtId="0" fontId="36" fillId="0" borderId="0" xfId="0" applyFont="1" applyAlignment="1" applyProtection="1">
      <alignment vertical="center"/>
    </xf>
    <xf numFmtId="0" fontId="22" fillId="0" borderId="0" xfId="7" applyAlignment="1" applyProtection="1">
      <alignment vertical="center"/>
    </xf>
    <xf numFmtId="173" fontId="58" fillId="0" borderId="16" xfId="96" applyNumberFormat="1" applyFont="1" applyBorder="1" applyAlignment="1" applyProtection="1">
      <alignment horizontal="center" vertical="center"/>
    </xf>
    <xf numFmtId="173" fontId="58" fillId="0" borderId="21" xfId="96" applyNumberFormat="1" applyFont="1" applyBorder="1" applyAlignment="1" applyProtection="1">
      <alignment horizontal="center" vertical="center"/>
    </xf>
    <xf numFmtId="0" fontId="22" fillId="0" borderId="0" xfId="7" applyProtection="1"/>
    <xf numFmtId="0" fontId="0" fillId="0" borderId="0" xfId="0" applyProtection="1"/>
    <xf numFmtId="0" fontId="39" fillId="0" borderId="0" xfId="7" applyFont="1" applyFill="1" applyAlignment="1" applyProtection="1">
      <alignment vertical="center"/>
    </xf>
    <xf numFmtId="0" fontId="92" fillId="15" borderId="0" xfId="0" applyFont="1" applyFill="1" applyProtection="1"/>
    <xf numFmtId="0" fontId="0" fillId="15" borderId="0" xfId="0" applyFill="1" applyProtection="1"/>
    <xf numFmtId="0" fontId="93" fillId="15" borderId="12" xfId="0" applyFont="1" applyFill="1" applyBorder="1" applyProtection="1"/>
    <xf numFmtId="0" fontId="93" fillId="15" borderId="13" xfId="0" applyFont="1" applyFill="1" applyBorder="1" applyProtection="1"/>
    <xf numFmtId="0" fontId="93" fillId="15" borderId="20" xfId="0" applyFont="1" applyFill="1" applyBorder="1" applyProtection="1"/>
    <xf numFmtId="0" fontId="10" fillId="16" borderId="10" xfId="0" applyFont="1" applyFill="1" applyBorder="1" applyAlignment="1" applyProtection="1">
      <alignment horizontal="center"/>
    </xf>
    <xf numFmtId="0" fontId="10" fillId="16" borderId="11" xfId="0" applyFont="1" applyFill="1" applyBorder="1" applyAlignment="1" applyProtection="1">
      <alignment horizontal="center"/>
    </xf>
    <xf numFmtId="0" fontId="10" fillId="16" borderId="21" xfId="0" applyFont="1" applyFill="1" applyBorder="1" applyAlignment="1" applyProtection="1">
      <alignment horizontal="center"/>
    </xf>
    <xf numFmtId="0" fontId="10" fillId="15" borderId="0" xfId="0" applyFont="1" applyFill="1" applyAlignment="1" applyProtection="1">
      <alignment horizontal="right"/>
    </xf>
    <xf numFmtId="0" fontId="93" fillId="15" borderId="0" xfId="0" applyFont="1" applyFill="1" applyProtection="1"/>
    <xf numFmtId="0" fontId="10" fillId="16" borderId="42" xfId="96" applyNumberFormat="1" applyFont="1" applyFill="1" applyBorder="1" applyAlignment="1" applyProtection="1">
      <alignment horizontal="center"/>
    </xf>
    <xf numFmtId="0" fontId="10" fillId="15" borderId="0" xfId="0" applyFont="1" applyFill="1" applyProtection="1"/>
    <xf numFmtId="164" fontId="10" fillId="15" borderId="0" xfId="96" applyFont="1" applyFill="1" applyProtection="1"/>
    <xf numFmtId="177" fontId="0" fillId="15" borderId="0" xfId="0" applyNumberFormat="1" applyFill="1" applyProtection="1"/>
    <xf numFmtId="177" fontId="0" fillId="0" borderId="0" xfId="0" applyNumberFormat="1" applyProtection="1"/>
    <xf numFmtId="0" fontId="0" fillId="0" borderId="4" xfId="0" applyBorder="1" applyProtection="1"/>
    <xf numFmtId="0" fontId="93" fillId="15" borderId="0" xfId="0" applyFont="1" applyFill="1" applyAlignment="1" applyProtection="1">
      <alignment horizontal="right"/>
    </xf>
    <xf numFmtId="165" fontId="0" fillId="0" borderId="4" xfId="0" applyNumberFormat="1" applyBorder="1" applyProtection="1"/>
    <xf numFmtId="0" fontId="0" fillId="16" borderId="4" xfId="0" applyFill="1" applyBorder="1" applyProtection="1"/>
    <xf numFmtId="0" fontId="0" fillId="0" borderId="6" xfId="0" applyBorder="1" applyProtection="1"/>
    <xf numFmtId="0" fontId="93" fillId="0" borderId="12" xfId="0" applyFont="1" applyBorder="1" applyProtection="1"/>
    <xf numFmtId="0" fontId="93" fillId="0" borderId="13" xfId="0" applyFont="1" applyBorder="1" applyProtection="1"/>
    <xf numFmtId="0" fontId="93" fillId="0" borderId="20" xfId="0" applyFont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21" xfId="0" applyBorder="1" applyProtection="1"/>
    <xf numFmtId="0" fontId="0" fillId="0" borderId="5" xfId="0" applyBorder="1" applyProtection="1"/>
    <xf numFmtId="164" fontId="0" fillId="0" borderId="4" xfId="96" applyFont="1" applyBorder="1" applyProtection="1"/>
    <xf numFmtId="0" fontId="0" fillId="17" borderId="4" xfId="0" applyFill="1" applyBorder="1" applyProtection="1"/>
    <xf numFmtId="164" fontId="0" fillId="0" borderId="0" xfId="96" applyFont="1" applyProtection="1"/>
    <xf numFmtId="164" fontId="0" fillId="0" borderId="4" xfId="96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Protection="1"/>
    <xf numFmtId="0" fontId="93" fillId="0" borderId="6" xfId="0" applyFont="1" applyBorder="1" applyProtection="1"/>
    <xf numFmtId="0" fontId="0" fillId="0" borderId="3" xfId="0" applyBorder="1" applyProtection="1"/>
    <xf numFmtId="177" fontId="0" fillId="0" borderId="6" xfId="0" applyNumberFormat="1" applyBorder="1" applyProtection="1"/>
    <xf numFmtId="0" fontId="0" fillId="0" borderId="17" xfId="0" applyBorder="1" applyProtection="1"/>
    <xf numFmtId="177" fontId="0" fillId="0" borderId="18" xfId="0" applyNumberFormat="1" applyBorder="1" applyProtection="1"/>
    <xf numFmtId="177" fontId="0" fillId="0" borderId="51" xfId="0" applyNumberFormat="1" applyBorder="1" applyProtection="1"/>
    <xf numFmtId="0" fontId="93" fillId="0" borderId="0" xfId="0" applyFont="1" applyProtection="1"/>
    <xf numFmtId="0" fontId="10" fillId="0" borderId="0" xfId="0" applyFont="1" applyProtection="1"/>
    <xf numFmtId="164" fontId="93" fillId="0" borderId="0" xfId="96" applyFont="1" applyProtection="1"/>
    <xf numFmtId="0" fontId="57" fillId="0" borderId="1" xfId="7" applyFont="1" applyBorder="1" applyAlignment="1" applyProtection="1">
      <alignment horizontal="center" vertical="center" wrapText="1"/>
      <protection hidden="1"/>
    </xf>
    <xf numFmtId="0" fontId="24" fillId="0" borderId="0" xfId="7" applyFont="1" applyAlignment="1" applyProtection="1">
      <alignment horizontal="center" vertical="center" wrapText="1"/>
      <protection hidden="1"/>
    </xf>
    <xf numFmtId="0" fontId="57" fillId="0" borderId="0" xfId="7" applyFont="1" applyAlignment="1" applyProtection="1">
      <alignment horizontal="center" vertical="center" wrapText="1"/>
      <protection hidden="1"/>
    </xf>
    <xf numFmtId="0" fontId="24" fillId="0" borderId="8" xfId="7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94" fillId="0" borderId="58" xfId="0" applyFont="1" applyBorder="1" applyProtection="1">
      <protection hidden="1"/>
    </xf>
    <xf numFmtId="0" fontId="94" fillId="0" borderId="59" xfId="0" applyFont="1" applyBorder="1" applyProtection="1">
      <protection hidden="1"/>
    </xf>
    <xf numFmtId="0" fontId="94" fillId="0" borderId="7" xfId="0" applyFont="1" applyBorder="1" applyProtection="1">
      <protection hidden="1"/>
    </xf>
    <xf numFmtId="0" fontId="94" fillId="0" borderId="18" xfId="0" applyFont="1" applyBorder="1" applyProtection="1">
      <protection hidden="1"/>
    </xf>
    <xf numFmtId="0" fontId="82" fillId="14" borderId="12" xfId="7" applyFont="1" applyFill="1" applyBorder="1" applyAlignment="1" applyProtection="1">
      <alignment horizontal="center" vertical="center" wrapText="1"/>
      <protection hidden="1"/>
    </xf>
    <xf numFmtId="179" fontId="94" fillId="0" borderId="53" xfId="0" applyNumberFormat="1" applyFont="1" applyBorder="1" applyAlignment="1" applyProtection="1">
      <alignment horizontal="center" vertical="center"/>
      <protection hidden="1"/>
    </xf>
    <xf numFmtId="0" fontId="99" fillId="12" borderId="0" xfId="0" applyFont="1" applyFill="1" applyAlignment="1" applyProtection="1">
      <alignment horizontal="left" vertical="center"/>
      <protection hidden="1"/>
    </xf>
    <xf numFmtId="0" fontId="82" fillId="12" borderId="12" xfId="7" applyFont="1" applyFill="1" applyBorder="1" applyAlignment="1" applyProtection="1">
      <alignment horizontal="center" vertical="center" wrapText="1"/>
      <protection hidden="1"/>
    </xf>
    <xf numFmtId="179" fontId="94" fillId="0" borderId="2" xfId="0" applyNumberFormat="1" applyFont="1" applyBorder="1" applyAlignment="1" applyProtection="1">
      <alignment horizontal="center" vertical="center"/>
      <protection hidden="1"/>
    </xf>
    <xf numFmtId="6" fontId="56" fillId="0" borderId="16" xfId="0" applyNumberFormat="1" applyFont="1" applyBorder="1" applyAlignment="1">
      <alignment horizontal="center" vertical="center" wrapText="1"/>
    </xf>
    <xf numFmtId="2" fontId="16" fillId="0" borderId="0" xfId="71" applyNumberFormat="1" applyFont="1" applyFill="1" applyBorder="1" applyAlignment="1" applyProtection="1">
      <alignment wrapText="1"/>
      <protection locked="0"/>
    </xf>
    <xf numFmtId="0" fontId="12" fillId="0" borderId="0" xfId="0" applyFont="1" applyFill="1" applyBorder="1"/>
    <xf numFmtId="0" fontId="41" fillId="0" borderId="0" xfId="71" applyFont="1" applyFill="1" applyBorder="1" applyAlignment="1" applyProtection="1">
      <alignment horizontal="center" vertical="center" wrapText="1"/>
      <protection locked="0"/>
    </xf>
    <xf numFmtId="9" fontId="16" fillId="0" borderId="0" xfId="71" applyNumberFormat="1" applyFont="1" applyFill="1" applyBorder="1" applyProtection="1">
      <protection locked="0"/>
    </xf>
    <xf numFmtId="0" fontId="23" fillId="0" borderId="0" xfId="71" applyFont="1" applyFill="1" applyBorder="1" applyAlignment="1" applyProtection="1">
      <alignment horizontal="center"/>
      <protection locked="0"/>
    </xf>
    <xf numFmtId="2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 applyProtection="1">
      <alignment vertical="center"/>
      <protection locked="0"/>
    </xf>
    <xf numFmtId="0" fontId="36" fillId="2" borderId="0" xfId="71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3" fillId="5" borderId="0" xfId="0" applyFont="1" applyFill="1" applyAlignment="1" applyProtection="1">
      <alignment horizontal="center" vertical="center"/>
      <protection locked="0"/>
    </xf>
    <xf numFmtId="0" fontId="33" fillId="5" borderId="0" xfId="0" applyFont="1" applyFill="1" applyAlignment="1" applyProtection="1">
      <alignment horizontal="center" vertical="center" wrapText="1"/>
      <protection locked="0"/>
    </xf>
    <xf numFmtId="0" fontId="22" fillId="4" borderId="0" xfId="11" applyFill="1" applyAlignment="1">
      <alignment horizontal="center"/>
    </xf>
    <xf numFmtId="0" fontId="87" fillId="2" borderId="41" xfId="94" applyFont="1" applyFill="1" applyBorder="1" applyAlignment="1">
      <alignment horizontal="center" vertical="center"/>
    </xf>
    <xf numFmtId="49" fontId="87" fillId="2" borderId="41" xfId="94" applyNumberFormat="1" applyFont="1" applyFill="1" applyBorder="1" applyAlignment="1">
      <alignment horizontal="center" vertical="center"/>
    </xf>
    <xf numFmtId="0" fontId="84" fillId="0" borderId="0" xfId="94" applyFont="1" applyAlignment="1">
      <alignment horizontal="left" vertical="center" wrapText="1"/>
    </xf>
    <xf numFmtId="0" fontId="86" fillId="14" borderId="39" xfId="94" applyFont="1" applyFill="1" applyBorder="1" applyAlignment="1">
      <alignment horizontal="center" vertical="center"/>
    </xf>
    <xf numFmtId="49" fontId="87" fillId="6" borderId="41" xfId="94" applyNumberFormat="1" applyFont="1" applyFill="1" applyBorder="1" applyAlignment="1">
      <alignment horizontal="center" vertical="center"/>
    </xf>
    <xf numFmtId="0" fontId="83" fillId="12" borderId="0" xfId="94" applyFont="1" applyFill="1" applyAlignment="1">
      <alignment horizontal="left" vertical="center"/>
    </xf>
    <xf numFmtId="0" fontId="86" fillId="12" borderId="39" xfId="94" applyFont="1" applyFill="1" applyBorder="1" applyAlignment="1">
      <alignment horizontal="center" vertical="center"/>
    </xf>
    <xf numFmtId="49" fontId="87" fillId="13" borderId="41" xfId="94" applyNumberFormat="1" applyFont="1" applyFill="1" applyBorder="1" applyAlignment="1">
      <alignment horizontal="center" vertical="center"/>
    </xf>
    <xf numFmtId="1" fontId="87" fillId="2" borderId="41" xfId="94" applyNumberFormat="1" applyFont="1" applyFill="1" applyBorder="1" applyAlignment="1">
      <alignment horizontal="center" vertical="center"/>
    </xf>
    <xf numFmtId="1" fontId="87" fillId="13" borderId="41" xfId="94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2" fillId="4" borderId="13" xfId="0" applyFont="1" applyFill="1" applyBorder="1" applyAlignment="1" applyProtection="1">
      <alignment horizontal="center" vertical="center" wrapText="1"/>
      <protection locked="0"/>
    </xf>
    <xf numFmtId="0" fontId="42" fillId="4" borderId="4" xfId="0" applyFont="1" applyFill="1" applyBorder="1" applyAlignment="1" applyProtection="1">
      <alignment horizontal="center" vertical="center" wrapText="1"/>
      <protection locked="0"/>
    </xf>
    <xf numFmtId="0" fontId="33" fillId="4" borderId="12" xfId="0" applyFont="1" applyFill="1" applyBorder="1" applyAlignment="1" applyProtection="1">
      <alignment horizontal="center" vertical="center" wrapText="1"/>
      <protection locked="0"/>
    </xf>
    <xf numFmtId="0" fontId="33" fillId="4" borderId="9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 vertical="center"/>
      <protection locked="0"/>
    </xf>
    <xf numFmtId="0" fontId="33" fillId="4" borderId="4" xfId="0" applyFont="1" applyFill="1" applyBorder="1" applyAlignment="1" applyProtection="1">
      <alignment horizontal="center" vertical="center"/>
      <protection locked="0"/>
    </xf>
    <xf numFmtId="1" fontId="3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3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right"/>
    </xf>
    <xf numFmtId="0" fontId="0" fillId="0" borderId="63" xfId="0" applyBorder="1" applyAlignment="1" applyProtection="1">
      <alignment horizontal="right"/>
    </xf>
    <xf numFmtId="0" fontId="97" fillId="12" borderId="0" xfId="7" applyFont="1" applyFill="1" applyAlignment="1" applyProtection="1">
      <alignment horizontal="left" vertical="center" wrapText="1"/>
      <protection hidden="1"/>
    </xf>
    <xf numFmtId="0" fontId="97" fillId="12" borderId="0" xfId="7" applyFont="1" applyFill="1" applyAlignment="1" applyProtection="1">
      <alignment horizontal="left" vertical="center"/>
      <protection hidden="1"/>
    </xf>
    <xf numFmtId="0" fontId="97" fillId="14" borderId="0" xfId="7" applyFont="1" applyFill="1" applyAlignment="1" applyProtection="1">
      <alignment horizontal="left" vertical="center"/>
      <protection hidden="1"/>
    </xf>
    <xf numFmtId="0" fontId="24" fillId="0" borderId="3" xfId="7" applyFont="1" applyBorder="1" applyAlignment="1" applyProtection="1">
      <alignment horizontal="center" vertical="center" wrapText="1"/>
      <protection locked="0"/>
    </xf>
    <xf numFmtId="0" fontId="24" fillId="0" borderId="51" xfId="7" applyFont="1" applyBorder="1" applyAlignment="1" applyProtection="1">
      <alignment horizontal="center" vertical="center" wrapText="1"/>
      <protection locked="0"/>
    </xf>
    <xf numFmtId="0" fontId="78" fillId="0" borderId="17" xfId="7" applyFont="1" applyBorder="1" applyAlignment="1" applyProtection="1">
      <alignment horizontal="center" vertical="center" wrapText="1"/>
      <protection hidden="1"/>
    </xf>
    <xf numFmtId="0" fontId="78" fillId="0" borderId="7" xfId="7" applyFont="1" applyBorder="1" applyAlignment="1" applyProtection="1">
      <alignment horizontal="center" vertical="center" wrapText="1"/>
      <protection hidden="1"/>
    </xf>
    <xf numFmtId="0" fontId="82" fillId="12" borderId="53" xfId="7" applyFont="1" applyFill="1" applyBorder="1" applyAlignment="1" applyProtection="1">
      <alignment horizontal="center" vertical="center" wrapText="1"/>
      <protection hidden="1"/>
    </xf>
    <xf numFmtId="0" fontId="82" fillId="12" borderId="54" xfId="7" applyFont="1" applyFill="1" applyBorder="1" applyAlignment="1" applyProtection="1">
      <alignment horizontal="center" vertical="center" wrapText="1"/>
      <protection hidden="1"/>
    </xf>
    <xf numFmtId="0" fontId="82" fillId="12" borderId="55" xfId="7" applyFont="1" applyFill="1" applyBorder="1" applyAlignment="1" applyProtection="1">
      <alignment horizontal="center" vertical="center" wrapText="1"/>
      <protection hidden="1"/>
    </xf>
    <xf numFmtId="0" fontId="24" fillId="0" borderId="53" xfId="7" applyFont="1" applyBorder="1" applyAlignment="1" applyProtection="1">
      <alignment horizontal="center" vertical="center" wrapText="1"/>
      <protection hidden="1"/>
    </xf>
    <xf numFmtId="0" fontId="24" fillId="0" borderId="54" xfId="7" applyFont="1" applyBorder="1" applyAlignment="1" applyProtection="1">
      <alignment horizontal="center" vertical="center" wrapText="1"/>
      <protection hidden="1"/>
    </xf>
    <xf numFmtId="0" fontId="24" fillId="0" borderId="55" xfId="7" applyFont="1" applyBorder="1" applyAlignment="1" applyProtection="1">
      <alignment horizontal="center" vertical="center" wrapText="1"/>
      <protection hidden="1"/>
    </xf>
    <xf numFmtId="178" fontId="24" fillId="0" borderId="53" xfId="7" applyNumberFormat="1" applyFont="1" applyBorder="1" applyAlignment="1" applyProtection="1">
      <alignment horizontal="center" vertical="center" wrapText="1"/>
      <protection hidden="1"/>
    </xf>
    <xf numFmtId="178" fontId="24" fillId="0" borderId="54" xfId="7" applyNumberFormat="1" applyFont="1" applyBorder="1" applyAlignment="1" applyProtection="1">
      <alignment horizontal="center" vertical="center" wrapText="1"/>
      <protection hidden="1"/>
    </xf>
    <xf numFmtId="178" fontId="24" fillId="0" borderId="55" xfId="7" applyNumberFormat="1" applyFont="1" applyBorder="1" applyAlignment="1" applyProtection="1">
      <alignment horizontal="center" vertical="center" wrapText="1"/>
      <protection hidden="1"/>
    </xf>
    <xf numFmtId="0" fontId="82" fillId="12" borderId="57" xfId="7" applyFont="1" applyFill="1" applyBorder="1" applyAlignment="1" applyProtection="1">
      <alignment horizontal="center" vertical="center" wrapText="1"/>
      <protection hidden="1"/>
    </xf>
    <xf numFmtId="0" fontId="82" fillId="12" borderId="58" xfId="7" applyFont="1" applyFill="1" applyBorder="1" applyAlignment="1" applyProtection="1">
      <alignment horizontal="center" vertical="center" wrapText="1"/>
      <protection hidden="1"/>
    </xf>
    <xf numFmtId="0" fontId="82" fillId="12" borderId="59" xfId="7" applyFont="1" applyFill="1" applyBorder="1" applyAlignment="1" applyProtection="1">
      <alignment horizontal="center" vertical="center" wrapText="1"/>
      <protection hidden="1"/>
    </xf>
    <xf numFmtId="171" fontId="96" fillId="0" borderId="53" xfId="96" applyNumberFormat="1" applyFont="1" applyFill="1" applyBorder="1" applyAlignment="1" applyProtection="1">
      <alignment horizontal="center" vertical="center"/>
      <protection hidden="1"/>
    </xf>
    <xf numFmtId="171" fontId="96" fillId="0" borderId="54" xfId="96" applyNumberFormat="1" applyFont="1" applyFill="1" applyBorder="1" applyAlignment="1" applyProtection="1">
      <alignment horizontal="center" vertical="center"/>
      <protection hidden="1"/>
    </xf>
    <xf numFmtId="171" fontId="96" fillId="0" borderId="55" xfId="96" applyNumberFormat="1" applyFont="1" applyFill="1" applyBorder="1" applyAlignment="1" applyProtection="1">
      <alignment horizontal="center" vertical="center"/>
      <protection hidden="1"/>
    </xf>
    <xf numFmtId="0" fontId="94" fillId="0" borderId="12" xfId="0" applyFont="1" applyBorder="1" applyAlignment="1" applyProtection="1">
      <alignment horizontal="center" vertical="center"/>
      <protection hidden="1"/>
    </xf>
    <xf numFmtId="0" fontId="94" fillId="0" borderId="13" xfId="0" applyFont="1" applyBorder="1" applyAlignment="1" applyProtection="1">
      <alignment horizontal="center" vertical="center"/>
      <protection hidden="1"/>
    </xf>
    <xf numFmtId="0" fontId="94" fillId="0" borderId="56" xfId="0" applyFont="1" applyBorder="1" applyAlignment="1" applyProtection="1">
      <alignment horizontal="center" vertical="center"/>
      <protection hidden="1"/>
    </xf>
    <xf numFmtId="0" fontId="94" fillId="0" borderId="10" xfId="0" applyFont="1" applyBorder="1" applyAlignment="1" applyProtection="1">
      <alignment horizontal="center" vertical="center"/>
      <protection hidden="1"/>
    </xf>
    <xf numFmtId="0" fontId="94" fillId="0" borderId="11" xfId="0" applyFont="1" applyBorder="1" applyAlignment="1" applyProtection="1">
      <alignment horizontal="center" vertical="center"/>
      <protection hidden="1"/>
    </xf>
    <xf numFmtId="0" fontId="94" fillId="0" borderId="60" xfId="0" applyFont="1" applyBorder="1" applyAlignment="1" applyProtection="1">
      <alignment horizontal="center" vertical="center"/>
      <protection hidden="1"/>
    </xf>
    <xf numFmtId="0" fontId="94" fillId="0" borderId="17" xfId="0" applyFont="1" applyBorder="1" applyAlignment="1" applyProtection="1">
      <alignment horizontal="right"/>
      <protection hidden="1"/>
    </xf>
    <xf numFmtId="0" fontId="94" fillId="0" borderId="7" xfId="0" applyFont="1" applyBorder="1" applyAlignment="1" applyProtection="1">
      <alignment horizontal="right"/>
      <protection hidden="1"/>
    </xf>
    <xf numFmtId="0" fontId="82" fillId="12" borderId="3" xfId="7" applyFont="1" applyFill="1" applyBorder="1" applyAlignment="1" applyProtection="1">
      <alignment horizontal="center" vertical="center" wrapText="1"/>
      <protection hidden="1"/>
    </xf>
    <xf numFmtId="0" fontId="82" fillId="12" borderId="51" xfId="7" applyFont="1" applyFill="1" applyBorder="1" applyAlignment="1" applyProtection="1">
      <alignment horizontal="center" vertical="center" wrapText="1"/>
      <protection hidden="1"/>
    </xf>
    <xf numFmtId="0" fontId="94" fillId="0" borderId="57" xfId="0" applyFont="1" applyBorder="1" applyAlignment="1" applyProtection="1">
      <alignment horizontal="right"/>
      <protection hidden="1"/>
    </xf>
    <xf numFmtId="0" fontId="94" fillId="0" borderId="58" xfId="0" applyFont="1" applyBorder="1" applyAlignment="1" applyProtection="1">
      <alignment horizontal="right"/>
      <protection hidden="1"/>
    </xf>
    <xf numFmtId="0" fontId="94" fillId="0" borderId="53" xfId="0" applyFont="1" applyBorder="1" applyAlignment="1" applyProtection="1">
      <alignment horizontal="center" vertical="center"/>
      <protection hidden="1"/>
    </xf>
    <xf numFmtId="0" fontId="94" fillId="0" borderId="55" xfId="0" applyFont="1" applyBorder="1" applyAlignment="1" applyProtection="1">
      <alignment horizontal="center" vertical="center"/>
      <protection hidden="1"/>
    </xf>
    <xf numFmtId="0" fontId="82" fillId="14" borderId="53" xfId="7" applyFont="1" applyFill="1" applyBorder="1" applyAlignment="1" applyProtection="1">
      <alignment horizontal="center" vertical="center" wrapText="1"/>
      <protection hidden="1"/>
    </xf>
    <xf numFmtId="0" fontId="82" fillId="14" borderId="54" xfId="7" applyFont="1" applyFill="1" applyBorder="1" applyAlignment="1" applyProtection="1">
      <alignment horizontal="center" vertical="center" wrapText="1"/>
      <protection hidden="1"/>
    </xf>
    <xf numFmtId="0" fontId="82" fillId="14" borderId="55" xfId="7" applyFont="1" applyFill="1" applyBorder="1" applyAlignment="1" applyProtection="1">
      <alignment horizontal="center" vertical="center" wrapText="1"/>
      <protection hidden="1"/>
    </xf>
    <xf numFmtId="0" fontId="82" fillId="14" borderId="57" xfId="7" applyFont="1" applyFill="1" applyBorder="1" applyAlignment="1" applyProtection="1">
      <alignment horizontal="center" vertical="center" wrapText="1"/>
      <protection hidden="1"/>
    </xf>
    <xf numFmtId="0" fontId="82" fillId="14" borderId="58" xfId="7" applyFont="1" applyFill="1" applyBorder="1" applyAlignment="1" applyProtection="1">
      <alignment horizontal="center" vertical="center" wrapText="1"/>
      <protection hidden="1"/>
    </xf>
    <xf numFmtId="0" fontId="82" fillId="14" borderId="59" xfId="7" applyFont="1" applyFill="1" applyBorder="1" applyAlignment="1" applyProtection="1">
      <alignment horizontal="center" vertical="center" wrapText="1"/>
      <protection hidden="1"/>
    </xf>
    <xf numFmtId="0" fontId="94" fillId="0" borderId="54" xfId="0" applyFont="1" applyBorder="1" applyAlignment="1" applyProtection="1">
      <alignment horizontal="center" vertical="center"/>
      <protection hidden="1"/>
    </xf>
    <xf numFmtId="0" fontId="64" fillId="0" borderId="7" xfId="0" applyFont="1" applyBorder="1" applyAlignment="1" applyProtection="1">
      <alignment horizontal="center"/>
      <protection hidden="1"/>
    </xf>
    <xf numFmtId="0" fontId="82" fillId="14" borderId="3" xfId="7" applyFont="1" applyFill="1" applyBorder="1" applyAlignment="1" applyProtection="1">
      <alignment horizontal="center" vertical="center" wrapText="1"/>
      <protection hidden="1"/>
    </xf>
    <xf numFmtId="0" fontId="82" fillId="14" borderId="51" xfId="7" applyFont="1" applyFill="1" applyBorder="1" applyAlignment="1" applyProtection="1">
      <alignment horizontal="center" vertical="center" wrapText="1"/>
      <protection hidden="1"/>
    </xf>
    <xf numFmtId="0" fontId="24" fillId="0" borderId="61" xfId="7" applyFont="1" applyBorder="1" applyAlignment="1" applyProtection="1">
      <alignment horizontal="center" vertical="center" wrapText="1"/>
      <protection locked="0"/>
    </xf>
    <xf numFmtId="0" fontId="78" fillId="6" borderId="20" xfId="0" applyFont="1" applyFill="1" applyBorder="1" applyAlignment="1" applyProtection="1">
      <alignment horizontal="center" vertical="center" wrapText="1"/>
    </xf>
    <xf numFmtId="0" fontId="78" fillId="6" borderId="16" xfId="0" applyFont="1" applyFill="1" applyBorder="1" applyAlignment="1" applyProtection="1">
      <alignment horizontal="center" vertical="center" wrapText="1"/>
    </xf>
    <xf numFmtId="0" fontId="57" fillId="12" borderId="12" xfId="7" applyFont="1" applyFill="1" applyBorder="1" applyAlignment="1" applyProtection="1">
      <alignment horizontal="center" vertical="center" wrapText="1"/>
      <protection locked="0"/>
    </xf>
    <xf numFmtId="0" fontId="57" fillId="12" borderId="9" xfId="7" applyFont="1" applyFill="1" applyBorder="1" applyAlignment="1" applyProtection="1">
      <alignment horizontal="center" vertical="center" wrapText="1"/>
      <protection locked="0"/>
    </xf>
    <xf numFmtId="0" fontId="24" fillId="8" borderId="20" xfId="7" applyFont="1" applyFill="1" applyBorder="1" applyAlignment="1" applyProtection="1">
      <alignment horizontal="center" vertical="center" wrapText="1"/>
    </xf>
    <xf numFmtId="0" fontId="24" fillId="8" borderId="16" xfId="7" applyFont="1" applyFill="1" applyBorder="1" applyAlignment="1" applyProtection="1">
      <alignment horizontal="center" vertical="center" wrapText="1"/>
    </xf>
    <xf numFmtId="1" fontId="57" fillId="12" borderId="12" xfId="7" applyNumberFormat="1" applyFont="1" applyFill="1" applyBorder="1" applyAlignment="1" applyProtection="1">
      <alignment horizontal="center" vertical="center" wrapText="1"/>
      <protection locked="0"/>
    </xf>
    <xf numFmtId="1" fontId="57" fillId="12" borderId="9" xfId="7" applyNumberFormat="1" applyFont="1" applyFill="1" applyBorder="1" applyAlignment="1" applyProtection="1">
      <alignment horizontal="center" vertical="center" wrapText="1"/>
      <protection locked="0"/>
    </xf>
    <xf numFmtId="0" fontId="77" fillId="4" borderId="52" xfId="0" applyFont="1" applyFill="1" applyBorder="1" applyAlignment="1" applyProtection="1">
      <alignment horizontal="center" vertical="center" wrapText="1"/>
      <protection locked="0"/>
    </xf>
    <xf numFmtId="0" fontId="77" fillId="4" borderId="5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/>
    </xf>
    <xf numFmtId="0" fontId="77" fillId="4" borderId="12" xfId="0" applyFont="1" applyFill="1" applyBorder="1" applyAlignment="1" applyProtection="1">
      <alignment horizontal="center" vertical="center" wrapText="1"/>
      <protection locked="0"/>
    </xf>
    <xf numFmtId="0" fontId="77" fillId="4" borderId="9" xfId="0" applyFont="1" applyFill="1" applyBorder="1" applyAlignment="1" applyProtection="1">
      <alignment horizontal="center" vertical="center" wrapText="1"/>
      <protection locked="0"/>
    </xf>
    <xf numFmtId="0" fontId="82" fillId="4" borderId="13" xfId="0" applyFont="1" applyFill="1" applyBorder="1" applyAlignment="1" applyProtection="1">
      <alignment horizontal="center" vertical="center" wrapText="1"/>
      <protection locked="0"/>
    </xf>
    <xf numFmtId="0" fontId="82" fillId="4" borderId="4" xfId="0" applyFont="1" applyFill="1" applyBorder="1" applyAlignment="1" applyProtection="1">
      <alignment horizontal="center" vertical="center" wrapText="1"/>
      <protection locked="0"/>
    </xf>
    <xf numFmtId="0" fontId="77" fillId="4" borderId="13" xfId="0" applyFont="1" applyFill="1" applyBorder="1" applyAlignment="1" applyProtection="1">
      <alignment horizontal="center" vertical="center" wrapText="1"/>
      <protection locked="0"/>
    </xf>
    <xf numFmtId="0" fontId="77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2" fontId="74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7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74" fillId="4" borderId="34" xfId="0" applyFont="1" applyFill="1" applyBorder="1" applyAlignment="1" applyProtection="1">
      <alignment horizontal="center" vertical="center" wrapText="1"/>
      <protection locked="0"/>
    </xf>
    <xf numFmtId="0" fontId="74" fillId="4" borderId="15" xfId="0" applyFont="1" applyFill="1" applyBorder="1" applyAlignment="1" applyProtection="1">
      <alignment horizontal="center" vertical="center" wrapText="1"/>
      <protection locked="0"/>
    </xf>
    <xf numFmtId="0" fontId="73" fillId="4" borderId="34" xfId="0" applyFont="1" applyFill="1" applyBorder="1" applyAlignment="1" applyProtection="1">
      <alignment horizontal="center" vertical="center" wrapText="1"/>
      <protection locked="0"/>
    </xf>
    <xf numFmtId="0" fontId="73" fillId="4" borderId="1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5" fillId="0" borderId="0" xfId="90" applyFont="1" applyAlignment="1" applyProtection="1">
      <alignment horizontal="left" vertical="center" wrapText="1"/>
      <protection locked="0"/>
    </xf>
  </cellXfs>
  <cellStyles count="98">
    <cellStyle name="Excel Built-in Normal" xfId="1" xr:uid="{00000000-0005-0000-0000-000000000000}"/>
    <cellStyle name="Гиперссылка 2" xfId="2" xr:uid="{00000000-0005-0000-0000-000002000000}"/>
    <cellStyle name="Гиперссылка 3" xfId="3" xr:uid="{00000000-0005-0000-0000-000003000000}"/>
    <cellStyle name="Денежный" xfId="96" builtinId="4"/>
    <cellStyle name="Денежный 2" xfId="4" xr:uid="{00000000-0005-0000-0000-000004000000}"/>
    <cellStyle name="Денежный 2 2" xfId="5" xr:uid="{00000000-0005-0000-0000-000005000000}"/>
    <cellStyle name="Обычный" xfId="0" builtinId="0"/>
    <cellStyle name="Обычный 10" xfId="6" xr:uid="{00000000-0005-0000-0000-000007000000}"/>
    <cellStyle name="Обычный 11" xfId="7" xr:uid="{00000000-0005-0000-0000-000008000000}"/>
    <cellStyle name="Обычный 12" xfId="8" xr:uid="{00000000-0005-0000-0000-000009000000}"/>
    <cellStyle name="Обычный 12 2" xfId="81" xr:uid="{535AF956-7197-49E9-92D5-6CF47E567C1E}"/>
    <cellStyle name="Обычный 12 2 2" xfId="82" xr:uid="{AA2C46B7-0BB2-4928-ADE0-E185DC1629DA}"/>
    <cellStyle name="Обычный 12 2 3" xfId="84" xr:uid="{09D10572-9EC6-497B-A742-8510D1412FF4}"/>
    <cellStyle name="Обычный 12 2 4" xfId="89" xr:uid="{74A640E4-9CAE-4A11-BE52-2441A06CCE32}"/>
    <cellStyle name="Обычный 12 2 5" xfId="93" xr:uid="{77F8A670-C152-4D3F-9D89-0C22FED921C3}"/>
    <cellStyle name="Обычный 13" xfId="9" xr:uid="{00000000-0005-0000-0000-00000A000000}"/>
    <cellStyle name="Обычный 14" xfId="80" xr:uid="{91A211FF-6C91-4037-86CE-E70AA8C99D44}"/>
    <cellStyle name="Обычный 15" xfId="83" xr:uid="{FF39B54E-264B-49AB-815B-4B03FA7A9D1B}"/>
    <cellStyle name="Обычный 16" xfId="85" xr:uid="{F96BAB60-01B3-4F07-AD31-431A0807DD4F}"/>
    <cellStyle name="Обычный 17" xfId="88" xr:uid="{E99483CE-3917-4EAB-8CF5-1143F901F8CE}"/>
    <cellStyle name="Обычный 17 2" xfId="92" xr:uid="{3C7CA08B-9356-4A1A-B61C-BD2AEC294DE1}"/>
    <cellStyle name="Обычный 18" xfId="91" xr:uid="{C6CD933E-2F0A-4978-A1F8-A42CC3FDA8FC}"/>
    <cellStyle name="Обычный 18 2" xfId="95" xr:uid="{0855C5FF-1046-4CBA-A364-0ECF499253AB}"/>
    <cellStyle name="Обычный 19" xfId="97" xr:uid="{D078E12E-98B9-42B7-9B3D-65BCC1C5CC49}"/>
    <cellStyle name="Обычный 2" xfId="10" xr:uid="{00000000-0005-0000-0000-00000B000000}"/>
    <cellStyle name="Обычный 2 2" xfId="11" xr:uid="{00000000-0005-0000-0000-00000C000000}"/>
    <cellStyle name="Обычный 2 3" xfId="12" xr:uid="{00000000-0005-0000-0000-00000D000000}"/>
    <cellStyle name="Обычный 2 4" xfId="94" xr:uid="{279F3601-9940-4C5E-823C-81EEBD17A9CF}"/>
    <cellStyle name="Обычный 3" xfId="13" xr:uid="{00000000-0005-0000-0000-00000E000000}"/>
    <cellStyle name="Обычный 3 2" xfId="14" xr:uid="{00000000-0005-0000-0000-00000F000000}"/>
    <cellStyle name="Обычный 3 2 2" xfId="15" xr:uid="{00000000-0005-0000-0000-000010000000}"/>
    <cellStyle name="Обычный 3 2 2 2" xfId="16" xr:uid="{00000000-0005-0000-0000-000011000000}"/>
    <cellStyle name="Обычный 3 2 2 2 2" xfId="17" xr:uid="{00000000-0005-0000-0000-000012000000}"/>
    <cellStyle name="Обычный 3 2 2 3" xfId="18" xr:uid="{00000000-0005-0000-0000-000013000000}"/>
    <cellStyle name="Обычный 3 2 3" xfId="19" xr:uid="{00000000-0005-0000-0000-000014000000}"/>
    <cellStyle name="Обычный 3 2 3 2" xfId="20" xr:uid="{00000000-0005-0000-0000-000015000000}"/>
    <cellStyle name="Обычный 3 2 4" xfId="21" xr:uid="{00000000-0005-0000-0000-000016000000}"/>
    <cellStyle name="Обычный 3 3" xfId="22" xr:uid="{00000000-0005-0000-0000-000017000000}"/>
    <cellStyle name="Обычный 3 3 2" xfId="23" xr:uid="{00000000-0005-0000-0000-000018000000}"/>
    <cellStyle name="Обычный 3 3 2 2" xfId="24" xr:uid="{00000000-0005-0000-0000-000019000000}"/>
    <cellStyle name="Обычный 3 3 3" xfId="25" xr:uid="{00000000-0005-0000-0000-00001A000000}"/>
    <cellStyle name="Обычный 3 4" xfId="26" xr:uid="{00000000-0005-0000-0000-00001B000000}"/>
    <cellStyle name="Обычный 4" xfId="27" xr:uid="{00000000-0005-0000-0000-00001C000000}"/>
    <cellStyle name="Обычный 4 2" xfId="28" xr:uid="{00000000-0005-0000-0000-00001D000000}"/>
    <cellStyle name="Обычный 4 2 2" xfId="29" xr:uid="{00000000-0005-0000-0000-00001E000000}"/>
    <cellStyle name="Обычный 4 2 2 2" xfId="30" xr:uid="{00000000-0005-0000-0000-00001F000000}"/>
    <cellStyle name="Обычный 4 2 2 2 2" xfId="31" xr:uid="{00000000-0005-0000-0000-000020000000}"/>
    <cellStyle name="Обычный 4 2 2 3" xfId="32" xr:uid="{00000000-0005-0000-0000-000021000000}"/>
    <cellStyle name="Обычный 4 2 3" xfId="33" xr:uid="{00000000-0005-0000-0000-000022000000}"/>
    <cellStyle name="Обычный 4 2 3 2" xfId="34" xr:uid="{00000000-0005-0000-0000-000023000000}"/>
    <cellStyle name="Обычный 4 2 4" xfId="35" xr:uid="{00000000-0005-0000-0000-000024000000}"/>
    <cellStyle name="Обычный 5" xfId="36" xr:uid="{00000000-0005-0000-0000-000025000000}"/>
    <cellStyle name="Обычный 5 2" xfId="37" xr:uid="{00000000-0005-0000-0000-000026000000}"/>
    <cellStyle name="Обычный 5 2 2" xfId="38" xr:uid="{00000000-0005-0000-0000-000027000000}"/>
    <cellStyle name="Обычный 5 2 2 2" xfId="39" xr:uid="{00000000-0005-0000-0000-000028000000}"/>
    <cellStyle name="Обычный 5 2 2 2 2" xfId="40" xr:uid="{00000000-0005-0000-0000-000029000000}"/>
    <cellStyle name="Обычный 5 2 2 3" xfId="41" xr:uid="{00000000-0005-0000-0000-00002A000000}"/>
    <cellStyle name="Обычный 5 2 3" xfId="42" xr:uid="{00000000-0005-0000-0000-00002B000000}"/>
    <cellStyle name="Обычный 5 2 3 2" xfId="43" xr:uid="{00000000-0005-0000-0000-00002C000000}"/>
    <cellStyle name="Обычный 5 2 4" xfId="44" xr:uid="{00000000-0005-0000-0000-00002D000000}"/>
    <cellStyle name="Обычный 5 3" xfId="45" xr:uid="{00000000-0005-0000-0000-00002E000000}"/>
    <cellStyle name="Обычный 5 3 2" xfId="46" xr:uid="{00000000-0005-0000-0000-00002F000000}"/>
    <cellStyle name="Обычный 5 3 2 2" xfId="47" xr:uid="{00000000-0005-0000-0000-000030000000}"/>
    <cellStyle name="Обычный 5 3 3" xfId="48" xr:uid="{00000000-0005-0000-0000-000031000000}"/>
    <cellStyle name="Обычный 5 4" xfId="49" xr:uid="{00000000-0005-0000-0000-000032000000}"/>
    <cellStyle name="Обычный 5 4 2" xfId="50" xr:uid="{00000000-0005-0000-0000-000033000000}"/>
    <cellStyle name="Обычный 5 5" xfId="51" xr:uid="{00000000-0005-0000-0000-000034000000}"/>
    <cellStyle name="Обычный 6" xfId="52" xr:uid="{00000000-0005-0000-0000-000035000000}"/>
    <cellStyle name="Обычный 6 2" xfId="53" xr:uid="{00000000-0005-0000-0000-000036000000}"/>
    <cellStyle name="Обычный 6 2 2" xfId="54" xr:uid="{00000000-0005-0000-0000-000037000000}"/>
    <cellStyle name="Обычный 6 2 2 2" xfId="55" xr:uid="{00000000-0005-0000-0000-000038000000}"/>
    <cellStyle name="Обычный 6 2 3" xfId="56" xr:uid="{00000000-0005-0000-0000-000039000000}"/>
    <cellStyle name="Обычный 6 3" xfId="57" xr:uid="{00000000-0005-0000-0000-00003A000000}"/>
    <cellStyle name="Обычный 6 3 2" xfId="58" xr:uid="{00000000-0005-0000-0000-00003B000000}"/>
    <cellStyle name="Обычный 6 4" xfId="59" xr:uid="{00000000-0005-0000-0000-00003C000000}"/>
    <cellStyle name="Обычный 7" xfId="60" xr:uid="{00000000-0005-0000-0000-00003D000000}"/>
    <cellStyle name="Обычный 7 2" xfId="61" xr:uid="{00000000-0005-0000-0000-00003E000000}"/>
    <cellStyle name="Обычный 7 2 2" xfId="62" xr:uid="{00000000-0005-0000-0000-00003F000000}"/>
    <cellStyle name="Обычный 7 2 2 2" xfId="63" xr:uid="{00000000-0005-0000-0000-000040000000}"/>
    <cellStyle name="Обычный 7 2 3" xfId="64" xr:uid="{00000000-0005-0000-0000-000041000000}"/>
    <cellStyle name="Обычный 8" xfId="65" xr:uid="{00000000-0005-0000-0000-000042000000}"/>
    <cellStyle name="Обычный 8 2" xfId="66" xr:uid="{00000000-0005-0000-0000-000043000000}"/>
    <cellStyle name="Обычный 8 2 2" xfId="67" xr:uid="{00000000-0005-0000-0000-000044000000}"/>
    <cellStyle name="Обычный 8 3" xfId="68" xr:uid="{00000000-0005-0000-0000-000045000000}"/>
    <cellStyle name="Обычный 8 4" xfId="69" xr:uid="{00000000-0005-0000-0000-000046000000}"/>
    <cellStyle name="Обычный 9" xfId="70" xr:uid="{00000000-0005-0000-0000-000047000000}"/>
    <cellStyle name="Обычный 9 2" xfId="87" xr:uid="{EE0F09B7-2D6F-40C2-A1F2-4388FC4A55C4}"/>
    <cellStyle name="Обычный 9 3" xfId="90" xr:uid="{312A8B55-AC33-4669-9688-469376723D73}"/>
    <cellStyle name="Обычный_Рассчетные цены DELTA DTM" xfId="71" xr:uid="{00000000-0005-0000-0000-000048000000}"/>
    <cellStyle name="Обычный_Рассчетные цены YUASA" xfId="72" xr:uid="{00000000-0005-0000-0000-000049000000}"/>
    <cellStyle name="Обычный_Цены на Delta - ШГА (05-03-04г)" xfId="73" xr:uid="{00000000-0005-0000-0000-00004A000000}"/>
    <cellStyle name="Процентный" xfId="86" builtinId="5"/>
    <cellStyle name="Процентный 2" xfId="74" xr:uid="{00000000-0005-0000-0000-00004C000000}"/>
    <cellStyle name="Процентный 2 2" xfId="75" xr:uid="{00000000-0005-0000-0000-00004D000000}"/>
    <cellStyle name="Финансовый" xfId="76" builtinId="3"/>
    <cellStyle name="Финансовый 2" xfId="77" xr:uid="{00000000-0005-0000-0000-00004F000000}"/>
    <cellStyle name="Финансовый 2 2" xfId="78" xr:uid="{00000000-0005-0000-0000-000050000000}"/>
    <cellStyle name="Финансовый 3" xfId="79" xr:uid="{00000000-0005-0000-0000-000051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16D23"/>
      <color rgb="FF0070C0"/>
      <color rgb="FF007B82"/>
      <color rgb="FF99CCFF"/>
      <color rgb="FFD3D5EA"/>
      <color rgb="FF004A9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6" Type="http://schemas.openxmlformats.org/officeDocument/2006/relationships/image" Target="../media/image11.png"/><Relationship Id="rId11" Type="http://schemas.openxmlformats.org/officeDocument/2006/relationships/image" Target="../media/image16.jpe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52389</xdr:rowOff>
    </xdr:from>
    <xdr:to>
      <xdr:col>13</xdr:col>
      <xdr:colOff>135544</xdr:colOff>
      <xdr:row>0</xdr:row>
      <xdr:rowOff>1081088</xdr:rowOff>
    </xdr:to>
    <xdr:pic>
      <xdr:nvPicPr>
        <xdr:cNvPr id="7381" name="Рисунок 1">
          <a:extLst>
            <a:ext uri="{FF2B5EF4-FFF2-40B4-BE49-F238E27FC236}">
              <a16:creationId xmlns:a16="http://schemas.microsoft.com/office/drawing/2014/main" id="{E3C02379-BE79-41C8-92E9-BB4852FD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52389"/>
          <a:ext cx="10694006" cy="1028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19051</xdr:colOff>
      <xdr:row>0</xdr:row>
      <xdr:rowOff>1042987</xdr:rowOff>
    </xdr:from>
    <xdr:to>
      <xdr:col>6</xdr:col>
      <xdr:colOff>1068651</xdr:colOff>
      <xdr:row>2</xdr:row>
      <xdr:rowOff>4762</xdr:rowOff>
    </xdr:to>
    <xdr:pic>
      <xdr:nvPicPr>
        <xdr:cNvPr id="3" name="Рисунок 36">
          <a:extLst>
            <a:ext uri="{FF2B5EF4-FFF2-40B4-BE49-F238E27FC236}">
              <a16:creationId xmlns:a16="http://schemas.microsoft.com/office/drawing/2014/main" id="{BC84C061-4260-4219-A8C3-A93065FFE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042987"/>
          <a:ext cx="6335975" cy="91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10881</xdr:colOff>
      <xdr:row>0</xdr:row>
      <xdr:rowOff>0</xdr:rowOff>
    </xdr:from>
    <xdr:to>
      <xdr:col>4</xdr:col>
      <xdr:colOff>1165584</xdr:colOff>
      <xdr:row>1</xdr:row>
      <xdr:rowOff>1904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F92A451-17AA-43FF-AAE3-D71B3F284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1" y="0"/>
          <a:ext cx="8039100" cy="959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10886</xdr:rowOff>
    </xdr:from>
    <xdr:to>
      <xdr:col>7</xdr:col>
      <xdr:colOff>462914</xdr:colOff>
      <xdr:row>1</xdr:row>
      <xdr:rowOff>17962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C3FD2ED-08F2-46E5-B47A-4C69E0A2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86"/>
          <a:ext cx="8767354" cy="9710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776286</xdr:colOff>
      <xdr:row>1</xdr:row>
      <xdr:rowOff>21772</xdr:rowOff>
    </xdr:to>
    <xdr:pic>
      <xdr:nvPicPr>
        <xdr:cNvPr id="9419" name="Рисунок 1">
          <a:extLst>
            <a:ext uri="{FF2B5EF4-FFF2-40B4-BE49-F238E27FC236}">
              <a16:creationId xmlns:a16="http://schemas.microsoft.com/office/drawing/2014/main" id="{36E2C934-3832-4BE4-8222-349346468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7428" cy="1110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50718</xdr:colOff>
      <xdr:row>7</xdr:row>
      <xdr:rowOff>93181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90500CE-564A-4442-9A45-CE475625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16540" cy="12889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267148</xdr:colOff>
      <xdr:row>0</xdr:row>
      <xdr:rowOff>996142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C4BD5AE6-365A-4570-9506-BEAC76E9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628" cy="996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60960</xdr:colOff>
      <xdr:row>1</xdr:row>
      <xdr:rowOff>121920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8F795B9D-906B-445D-9BC5-3F0FCFFDE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006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162930</xdr:colOff>
      <xdr:row>1</xdr:row>
      <xdr:rowOff>57150</xdr:rowOff>
    </xdr:to>
    <xdr:pic>
      <xdr:nvPicPr>
        <xdr:cNvPr id="25807" name="Рисунок 1">
          <a:extLst>
            <a:ext uri="{FF2B5EF4-FFF2-40B4-BE49-F238E27FC236}">
              <a16:creationId xmlns:a16="http://schemas.microsoft.com/office/drawing/2014/main" id="{47B88C68-74B6-449F-B7A4-977BFDC8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13980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488665</xdr:colOff>
      <xdr:row>1</xdr:row>
      <xdr:rowOff>0</xdr:rowOff>
    </xdr:to>
    <xdr:pic>
      <xdr:nvPicPr>
        <xdr:cNvPr id="16591" name="Рисунок 1">
          <a:extLst>
            <a:ext uri="{FF2B5EF4-FFF2-40B4-BE49-F238E27FC236}">
              <a16:creationId xmlns:a16="http://schemas.microsoft.com/office/drawing/2014/main" id="{1A60DE1F-A39B-403C-BDDC-F31385A4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71620" cy="161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480332</xdr:colOff>
      <xdr:row>1</xdr:row>
      <xdr:rowOff>1395</xdr:rowOff>
    </xdr:to>
    <xdr:pic>
      <xdr:nvPicPr>
        <xdr:cNvPr id="17616" name="Рисунок 1">
          <a:extLst>
            <a:ext uri="{FF2B5EF4-FFF2-40B4-BE49-F238E27FC236}">
              <a16:creationId xmlns:a16="http://schemas.microsoft.com/office/drawing/2014/main" id="{51549B45-D107-4782-9CD9-D2A20832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56232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188257</xdr:colOff>
      <xdr:row>3</xdr:row>
      <xdr:rowOff>161363</xdr:rowOff>
    </xdr:from>
    <xdr:to>
      <xdr:col>2</xdr:col>
      <xdr:colOff>1226258</xdr:colOff>
      <xdr:row>9</xdr:row>
      <xdr:rowOff>1141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C5F5AA0-E51C-4466-B72E-DFBBD61C7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8257" y="641423"/>
          <a:ext cx="3764729" cy="106659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14</xdr:row>
      <xdr:rowOff>47624</xdr:rowOff>
    </xdr:from>
    <xdr:to>
      <xdr:col>3</xdr:col>
      <xdr:colOff>1360713</xdr:colOff>
      <xdr:row>14</xdr:row>
      <xdr:rowOff>911297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86E98CA-CBCD-4533-8C02-F4D221D7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6" y="2857499"/>
          <a:ext cx="1132112" cy="863673"/>
        </a:xfrm>
        <a:prstGeom prst="rect">
          <a:avLst/>
        </a:prstGeom>
      </xdr:spPr>
    </xdr:pic>
    <xdr:clientData/>
  </xdr:twoCellAnchor>
  <xdr:twoCellAnchor editAs="oneCell">
    <xdr:from>
      <xdr:col>3</xdr:col>
      <xdr:colOff>202728</xdr:colOff>
      <xdr:row>15</xdr:row>
      <xdr:rowOff>152400</xdr:rowOff>
    </xdr:from>
    <xdr:to>
      <xdr:col>3</xdr:col>
      <xdr:colOff>1538716</xdr:colOff>
      <xdr:row>15</xdr:row>
      <xdr:rowOff>988422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E5A1F1A-67B4-40A5-8FB1-AE9BA8942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803" y="3743325"/>
          <a:ext cx="1335988" cy="836022"/>
        </a:xfrm>
        <a:prstGeom prst="rect">
          <a:avLst/>
        </a:prstGeom>
      </xdr:spPr>
    </xdr:pic>
    <xdr:clientData/>
  </xdr:twoCellAnchor>
  <xdr:twoCellAnchor editAs="oneCell">
    <xdr:from>
      <xdr:col>3</xdr:col>
      <xdr:colOff>252358</xdr:colOff>
      <xdr:row>15</xdr:row>
      <xdr:rowOff>1114424</xdr:rowOff>
    </xdr:from>
    <xdr:to>
      <xdr:col>3</xdr:col>
      <xdr:colOff>1404257</xdr:colOff>
      <xdr:row>17</xdr:row>
      <xdr:rowOff>18842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2589D44-A581-410E-8FFB-78CE4BF61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1433" y="4705349"/>
          <a:ext cx="1151899" cy="1047543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17</xdr:row>
      <xdr:rowOff>75100</xdr:rowOff>
    </xdr:from>
    <xdr:to>
      <xdr:col>3</xdr:col>
      <xdr:colOff>1454828</xdr:colOff>
      <xdr:row>17</xdr:row>
      <xdr:rowOff>978489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5283561-6D60-492C-A060-B85C3290C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5809150"/>
          <a:ext cx="1188128" cy="90338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89410</xdr:rowOff>
    </xdr:from>
    <xdr:to>
      <xdr:col>4</xdr:col>
      <xdr:colOff>95250</xdr:colOff>
      <xdr:row>18</xdr:row>
      <xdr:rowOff>874485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7C9B850-FBD9-4152-91BA-3B810867C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7118860"/>
          <a:ext cx="1743075" cy="78507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19</xdr:row>
      <xdr:rowOff>314325</xdr:rowOff>
    </xdr:from>
    <xdr:to>
      <xdr:col>3</xdr:col>
      <xdr:colOff>1544538</xdr:colOff>
      <xdr:row>19</xdr:row>
      <xdr:rowOff>1071257</xdr:rowOff>
    </xdr:to>
    <xdr:pic>
      <xdr:nvPicPr>
        <xdr:cNvPr id="35" name="Рисунок 3">
          <a:extLst>
            <a:ext uri="{FF2B5EF4-FFF2-40B4-BE49-F238E27FC236}">
              <a16:creationId xmlns:a16="http://schemas.microsoft.com/office/drawing/2014/main" id="{164B02F5-CC5D-4ED4-AC00-37F7E788DD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325" y="8448675"/>
          <a:ext cx="1449288" cy="756932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1104900</xdr:rowOff>
    </xdr:from>
    <xdr:to>
      <xdr:col>3</xdr:col>
      <xdr:colOff>1541690</xdr:colOff>
      <xdr:row>21</xdr:row>
      <xdr:rowOff>126547</xdr:rowOff>
    </xdr:to>
    <xdr:pic>
      <xdr:nvPicPr>
        <xdr:cNvPr id="36" name="Рисунок 8">
          <a:extLst>
            <a:ext uri="{FF2B5EF4-FFF2-40B4-BE49-F238E27FC236}">
              <a16:creationId xmlns:a16="http://schemas.microsoft.com/office/drawing/2014/main" id="{F592AB06-574F-4902-96E0-93374ECB9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9239250"/>
          <a:ext cx="1484540" cy="1088572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21</xdr:row>
      <xdr:rowOff>9525</xdr:rowOff>
    </xdr:from>
    <xdr:to>
      <xdr:col>4</xdr:col>
      <xdr:colOff>443479</xdr:colOff>
      <xdr:row>22</xdr:row>
      <xdr:rowOff>48532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EC5E846-BC85-4020-9F03-E9315C27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0210800"/>
          <a:ext cx="2243704" cy="101055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21</xdr:row>
      <xdr:rowOff>933450</xdr:rowOff>
    </xdr:from>
    <xdr:to>
      <xdr:col>3</xdr:col>
      <xdr:colOff>1582965</xdr:colOff>
      <xdr:row>23</xdr:row>
      <xdr:rowOff>18597</xdr:rowOff>
    </xdr:to>
    <xdr:pic>
      <xdr:nvPicPr>
        <xdr:cNvPr id="38" name="Рисунок 10">
          <a:extLst>
            <a:ext uri="{FF2B5EF4-FFF2-40B4-BE49-F238E27FC236}">
              <a16:creationId xmlns:a16="http://schemas.microsoft.com/office/drawing/2014/main" id="{C1D1D7CA-597C-4E4A-996D-4F5C3808A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11134725"/>
          <a:ext cx="1487715" cy="1085397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23</xdr:row>
      <xdr:rowOff>123825</xdr:rowOff>
    </xdr:from>
    <xdr:to>
      <xdr:col>3</xdr:col>
      <xdr:colOff>1642675</xdr:colOff>
      <xdr:row>23</xdr:row>
      <xdr:rowOff>759510</xdr:rowOff>
    </xdr:to>
    <xdr:pic>
      <xdr:nvPicPr>
        <xdr:cNvPr id="39" name="Рисунок 2">
          <a:extLst>
            <a:ext uri="{FF2B5EF4-FFF2-40B4-BE49-F238E27FC236}">
              <a16:creationId xmlns:a16="http://schemas.microsoft.com/office/drawing/2014/main" id="{4D5268DD-25E3-46D9-8220-57B0AD7BBC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71950" y="12325350"/>
          <a:ext cx="1499800" cy="635685"/>
        </a:xfrm>
        <a:prstGeom prst="rect">
          <a:avLst/>
        </a:prstGeom>
      </xdr:spPr>
    </xdr:pic>
    <xdr:clientData/>
  </xdr:twoCellAnchor>
  <xdr:twoCellAnchor editAs="oneCell">
    <xdr:from>
      <xdr:col>3</xdr:col>
      <xdr:colOff>116025</xdr:colOff>
      <xdr:row>24</xdr:row>
      <xdr:rowOff>57150</xdr:rowOff>
    </xdr:from>
    <xdr:to>
      <xdr:col>3</xdr:col>
      <xdr:colOff>1423035</xdr:colOff>
      <xdr:row>24</xdr:row>
      <xdr:rowOff>808234</xdr:rowOff>
    </xdr:to>
    <xdr:pic>
      <xdr:nvPicPr>
        <xdr:cNvPr id="40" name="Рисунок 4">
          <a:extLst>
            <a:ext uri="{FF2B5EF4-FFF2-40B4-BE49-F238E27FC236}">
              <a16:creationId xmlns:a16="http://schemas.microsoft.com/office/drawing/2014/main" id="{1D5C30A5-3C2D-4624-9593-EF31DD595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45100" y="13087350"/>
          <a:ext cx="1307010" cy="7510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13607</xdr:colOff>
      <xdr:row>1</xdr:row>
      <xdr:rowOff>327660</xdr:rowOff>
    </xdr:to>
    <xdr:grpSp>
      <xdr:nvGrpSpPr>
        <xdr:cNvPr id="48552" name="Группа 10">
          <a:extLst>
            <a:ext uri="{FF2B5EF4-FFF2-40B4-BE49-F238E27FC236}">
              <a16:creationId xmlns:a16="http://schemas.microsoft.com/office/drawing/2014/main" id="{4B9E069B-8536-4839-8134-C8CC5F3A3984}"/>
            </a:ext>
          </a:extLst>
        </xdr:cNvPr>
        <xdr:cNvGrpSpPr>
          <a:grpSpLocks/>
        </xdr:cNvGrpSpPr>
      </xdr:nvGrpSpPr>
      <xdr:grpSpPr bwMode="auto">
        <a:xfrm>
          <a:off x="0" y="0"/>
          <a:ext cx="7438345" cy="1837373"/>
          <a:chOff x="0" y="0"/>
          <a:chExt cx="15766793" cy="1392465"/>
        </a:xfrm>
      </xdr:grpSpPr>
      <xdr:pic>
        <xdr:nvPicPr>
          <xdr:cNvPr id="48559" name="Рисунок 1">
            <a:extLst>
              <a:ext uri="{FF2B5EF4-FFF2-40B4-BE49-F238E27FC236}">
                <a16:creationId xmlns:a16="http://schemas.microsoft.com/office/drawing/2014/main" id="{F15AABB9-94F9-4AA7-BADE-4E4AB14F04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766793" cy="13852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560" name="Рисунок 1">
            <a:extLst>
              <a:ext uri="{FF2B5EF4-FFF2-40B4-BE49-F238E27FC236}">
                <a16:creationId xmlns:a16="http://schemas.microsoft.com/office/drawing/2014/main" id="{9BD848C0-0926-4DD7-9413-43AF7038D9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-459"/>
          <a:stretch>
            <a:fillRect/>
          </a:stretch>
        </xdr:blipFill>
        <xdr:spPr bwMode="auto">
          <a:xfrm>
            <a:off x="14436271" y="7258"/>
            <a:ext cx="1317172" cy="13852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259080</xdr:colOff>
      <xdr:row>66</xdr:row>
      <xdr:rowOff>0</xdr:rowOff>
    </xdr:from>
    <xdr:to>
      <xdr:col>0</xdr:col>
      <xdr:colOff>1581150</xdr:colOff>
      <xdr:row>66</xdr:row>
      <xdr:rowOff>1087755</xdr:rowOff>
    </xdr:to>
    <xdr:pic>
      <xdr:nvPicPr>
        <xdr:cNvPr id="48553" name="Рисунок 10">
          <a:extLst>
            <a:ext uri="{FF2B5EF4-FFF2-40B4-BE49-F238E27FC236}">
              <a16:creationId xmlns:a16="http://schemas.microsoft.com/office/drawing/2014/main" id="{DDD7F681-BA7D-4AC3-AD00-66BE29D81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9377660"/>
          <a:ext cx="131064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54</xdr:row>
      <xdr:rowOff>0</xdr:rowOff>
    </xdr:from>
    <xdr:to>
      <xdr:col>0</xdr:col>
      <xdr:colOff>1581150</xdr:colOff>
      <xdr:row>54</xdr:row>
      <xdr:rowOff>1088795</xdr:rowOff>
    </xdr:to>
    <xdr:pic>
      <xdr:nvPicPr>
        <xdr:cNvPr id="48554" name="Рисунок 11">
          <a:extLst>
            <a:ext uri="{FF2B5EF4-FFF2-40B4-BE49-F238E27FC236}">
              <a16:creationId xmlns:a16="http://schemas.microsoft.com/office/drawing/2014/main" id="{1C337535-E4AF-46B2-9416-42CD3CE81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6230600"/>
          <a:ext cx="146304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</xdr:row>
      <xdr:rowOff>15240</xdr:rowOff>
    </xdr:from>
    <xdr:to>
      <xdr:col>0</xdr:col>
      <xdr:colOff>1790700</xdr:colOff>
      <xdr:row>3</xdr:row>
      <xdr:rowOff>1088794</xdr:rowOff>
    </xdr:to>
    <xdr:pic>
      <xdr:nvPicPr>
        <xdr:cNvPr id="48557" name="Рисунок 15">
          <a:extLst>
            <a:ext uri="{FF2B5EF4-FFF2-40B4-BE49-F238E27FC236}">
              <a16:creationId xmlns:a16="http://schemas.microsoft.com/office/drawing/2014/main" id="{9927CEA4-7848-4B33-8EE7-257B3DE8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232660"/>
          <a:ext cx="16078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80818</xdr:colOff>
      <xdr:row>34</xdr:row>
      <xdr:rowOff>23091</xdr:rowOff>
    </xdr:from>
    <xdr:to>
      <xdr:col>0</xdr:col>
      <xdr:colOff>1312945</xdr:colOff>
      <xdr:row>35</xdr:row>
      <xdr:rowOff>3085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96F4CB7-01E2-4B32-9383-AA61CAB05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18" y="8878455"/>
          <a:ext cx="1239747" cy="1136848"/>
        </a:xfrm>
        <a:prstGeom prst="rect">
          <a:avLst/>
        </a:prstGeom>
      </xdr:spPr>
    </xdr:pic>
    <xdr:clientData/>
  </xdr:twoCellAnchor>
  <xdr:twoCellAnchor editAs="oneCell">
    <xdr:from>
      <xdr:col>0</xdr:col>
      <xdr:colOff>219291</xdr:colOff>
      <xdr:row>45</xdr:row>
      <xdr:rowOff>294229</xdr:rowOff>
    </xdr:from>
    <xdr:to>
      <xdr:col>0</xdr:col>
      <xdr:colOff>1427116</xdr:colOff>
      <xdr:row>47</xdr:row>
      <xdr:rowOff>3635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5406837-4126-4FE0-9988-5EA9A10B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291" y="12295729"/>
          <a:ext cx="1223065" cy="13785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55873</xdr:colOff>
      <xdr:row>0</xdr:row>
      <xdr:rowOff>349686</xdr:rowOff>
    </xdr:from>
    <xdr:to>
      <xdr:col>0</xdr:col>
      <xdr:colOff>2533105</xdr:colOff>
      <xdr:row>6</xdr:row>
      <xdr:rowOff>134681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F0D10F8-22C1-4DA9-ACF2-D9E0AB4E60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1"/>
        <a:stretch/>
      </xdr:blipFill>
      <xdr:spPr>
        <a:xfrm>
          <a:off x="55873" y="349686"/>
          <a:ext cx="2474100" cy="1881765"/>
        </a:xfrm>
        <a:prstGeom prst="rect">
          <a:avLst/>
        </a:prstGeom>
      </xdr:spPr>
    </xdr:pic>
    <xdr:clientData/>
  </xdr:twoCellAnchor>
  <xdr:twoCellAnchor editAs="oneCell">
    <xdr:from>
      <xdr:col>0</xdr:col>
      <xdr:colOff>175319</xdr:colOff>
      <xdr:row>15</xdr:row>
      <xdr:rowOff>24065</xdr:rowOff>
    </xdr:from>
    <xdr:to>
      <xdr:col>0</xdr:col>
      <xdr:colOff>1920842</xdr:colOff>
      <xdr:row>18</xdr:row>
      <xdr:rowOff>649706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6951349-C70D-4F92-AA2C-9CA097D249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7" t="21716" r="9206" b="15799"/>
        <a:stretch/>
      </xdr:blipFill>
      <xdr:spPr>
        <a:xfrm>
          <a:off x="175319" y="4211054"/>
          <a:ext cx="1741713" cy="1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179293</xdr:colOff>
      <xdr:row>33</xdr:row>
      <xdr:rowOff>156882</xdr:rowOff>
    </xdr:from>
    <xdr:to>
      <xdr:col>0</xdr:col>
      <xdr:colOff>2136870</xdr:colOff>
      <xdr:row>39</xdr:row>
      <xdr:rowOff>97566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E7DC917-5E4D-41DB-A91D-CE80CD601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35"/>
        <a:stretch/>
      </xdr:blipFill>
      <xdr:spPr>
        <a:xfrm>
          <a:off x="179293" y="7582647"/>
          <a:ext cx="1957577" cy="19464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207818</xdr:colOff>
      <xdr:row>0</xdr:row>
      <xdr:rowOff>184150</xdr:rowOff>
    </xdr:from>
    <xdr:to>
      <xdr:col>0</xdr:col>
      <xdr:colOff>2110868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91DABA3-1B16-4B44-809D-466FC1CB3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184150"/>
          <a:ext cx="1903050" cy="1606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431800</xdr:rowOff>
    </xdr:from>
    <xdr:to>
      <xdr:col>0</xdr:col>
      <xdr:colOff>1422400</xdr:colOff>
      <xdr:row>6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0AB83DC-F746-44C5-9DD0-3227109A2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31800"/>
          <a:ext cx="1168400" cy="1035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maslovskij\Desktop\&#1074;&#1088;&#1077;&#1084;\&#1040;&#1085;&#1072;&#1083;&#1080;&#1090;&#1080;&#1082;&#1072;\28.03.24%20&#1088;&#1072;&#1089;&#1095;&#1077;&#1090;%20&#1084;&#1072;&#1088;&#1078;&#1080;%20&#1048;&#1041;&#1055;%20v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tt.local\Profiles\&#1069;&#1085;&#1077;&#1088;&#1075;&#1086;&#1085;%20&#1040;&#1050;&#1041;\&#1062;&#1074;&#1077;&#1090;&#1082;&#1086;&#1074;&#1072;\1_Check\_&#1055;&#1056;&#1040;&#1049;&#1057;%20&#1048;%20&#1050;&#1055;\&#1050;&#1086;&#1087;&#1080;&#1103;%20&#1050;&#1055;_&#1085;&#1086;&#1074;&#1086;&#1077;_1...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vfs02\UserData\&#1069;&#1085;&#1077;&#1088;&#1075;&#1086;&#1085;%20&#1040;&#1050;&#1041;\&#1062;&#1074;&#1077;&#1090;&#1082;&#1086;&#1074;&#1072;\1_Check\_&#1055;&#1056;&#1040;&#1049;&#1057;%20&#1048;%20&#1050;&#1055;\&#1050;&#1086;&#1087;&#1080;&#1103;%20&#1050;&#1055;_&#1085;&#1086;&#1074;&#1086;&#1077;_1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продаж"/>
      <sheetName val="Прайс"/>
      <sheetName val="Себес"/>
      <sheetName val="Карта скидок (2)"/>
      <sheetName val="Спецификация"/>
      <sheetName val="для презы"/>
      <sheetName val="ТТХ"/>
      <sheetName val="сравнение (2)"/>
      <sheetName val="комер.политика (2)"/>
      <sheetName val="Конкуренты"/>
      <sheetName val="Powercom"/>
      <sheetName val="CyberPower"/>
      <sheetName val="Бастион ЭТМ"/>
      <sheetName val="ДКС"/>
      <sheetName val="КАНАЛЫ"/>
      <sheetName val="Invoice Abr"/>
      <sheetName val="Invoce East"/>
      <sheetName val="Себес Дарья"/>
      <sheetName val="1С"/>
      <sheetName val="врем"/>
      <sheetName val="UPS (2)"/>
      <sheetName val="Лист3"/>
      <sheetName val="ITR"/>
      <sheetName val="Лист1"/>
      <sheetName val="комер.политика"/>
      <sheetName val="База V2"/>
      <sheetName val="UPS SAFE 400"/>
      <sheetName val="UPS SAFE 600"/>
      <sheetName val="UPS SAFE 800"/>
      <sheetName val="UPS SAFE 1000"/>
      <sheetName val="SAFE PRO 600"/>
      <sheetName val="SAFE PRO 800"/>
      <sheetName val="SAFE PRO 1000"/>
      <sheetName val="SAFE PRO LCD 600"/>
      <sheetName val="SAFE PRO LCD 800"/>
      <sheetName val="SAFE PRO LCD 1000"/>
      <sheetName val="UNI 450"/>
      <sheetName val="UNI 650"/>
      <sheetName val="UNI 850"/>
      <sheetName val="UNI 1000"/>
      <sheetName val="UNI 1500"/>
      <sheetName val="UNI 2000"/>
      <sheetName val="UNI PRO 600"/>
      <sheetName val="UNI PRO 800"/>
      <sheetName val="UNI PRO 1000"/>
      <sheetName val="UNI PRO 1500"/>
      <sheetName val="UNI PRO 2000"/>
      <sheetName val="DATA 1kVA"/>
      <sheetName val="DATA 1,5kVA"/>
      <sheetName val="DATA 2kVA"/>
      <sheetName val="DATA 3kVA"/>
      <sheetName val="XPERT 1kVA"/>
      <sheetName val="XPERT 2kVA"/>
      <sheetName val="XPERT 3kVA"/>
      <sheetName val="XPERT EURO 1kVA"/>
      <sheetName val="XPERT EURO 2kVA"/>
      <sheetName val="XPERT EURO 3kVA"/>
      <sheetName val="DATA PRO 1kVA"/>
      <sheetName val="DATA PRO 2kVA"/>
      <sheetName val="DATA PRO 3kVA"/>
      <sheetName val="UPS"/>
    </sheetNames>
    <sheetDataSet>
      <sheetData sheetId="0"/>
      <sheetData sheetId="1"/>
      <sheetData sheetId="2">
        <row r="1">
          <cell r="V1" t="str">
            <v>Ребейт</v>
          </cell>
        </row>
      </sheetData>
      <sheetData sheetId="3"/>
      <sheetData sheetId="4"/>
      <sheetData sheetId="5"/>
      <sheetData sheetId="6">
        <row r="1">
          <cell r="G1" t="str">
            <v>выводим в краткое описание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J1" t="str">
            <v>Передняя панель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ОБЩЕЕ"/>
      <sheetName val="Форма"/>
      <sheetName val="Реквизиты"/>
      <sheetName val="Прайс"/>
      <sheetName val="КП 1 стр"/>
      <sheetName val="КП шкафы"/>
      <sheetName val="КП DELTA для ИБП"/>
      <sheetName val="DT"/>
      <sheetName val="SF"/>
      <sheetName val="YUASA"/>
      <sheetName val="КП MOTO"/>
      <sheetName val="КП ЗУ"/>
      <sheetName val="КП OsminogW"/>
    </sheetNames>
    <sheetDataSet>
      <sheetData sheetId="0" refreshError="1"/>
      <sheetData sheetId="1" refreshError="1"/>
      <sheetData sheetId="2">
        <row r="10">
          <cell r="A10" t="str">
            <v>ООО «ЭНЕРГОН-ЭЛЕКТРО»</v>
          </cell>
        </row>
        <row r="11">
          <cell r="A11" t="str">
            <v>ООО «ЭНЕРГОН-ЮГ»</v>
          </cell>
        </row>
        <row r="12">
          <cell r="A12" t="str">
            <v>ООО «Энергон СевероЗапад»</v>
          </cell>
        </row>
        <row r="13">
          <cell r="A13" t="str">
            <v>ООО «ЭНЕРГОН-САМАРА»</v>
          </cell>
        </row>
        <row r="14">
          <cell r="A14" t="str">
            <v>ООО «ЭНЕРГОН-СЕВЕР»</v>
          </cell>
        </row>
        <row r="15">
          <cell r="A15" t="str">
            <v>ООО «ЭНЕРГОН-СИБИРЬ»</v>
          </cell>
        </row>
        <row r="16">
          <cell r="A16" t="str">
            <v>ООО «ЭНЕРГОН-УРАЛ»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ОБЩЕЕ"/>
      <sheetName val="Форма"/>
      <sheetName val="Реквизиты"/>
      <sheetName val="Прайс"/>
      <sheetName val="КП 1 стр"/>
      <sheetName val="КП шкафы"/>
      <sheetName val="КП DELTA для ИБП"/>
      <sheetName val="DT"/>
      <sheetName val="SF"/>
      <sheetName val="YUASA"/>
      <sheetName val="КП MOTO"/>
      <sheetName val="КП ЗУ"/>
      <sheetName val="КП OsminogW"/>
    </sheetNames>
    <sheetDataSet>
      <sheetData sheetId="0" refreshError="1"/>
      <sheetData sheetId="1" refreshError="1"/>
      <sheetData sheetId="2">
        <row r="10">
          <cell r="A10" t="str">
            <v>ООО «ЭНЕРГОН-ЭЛЕКТРО»</v>
          </cell>
        </row>
        <row r="11">
          <cell r="A11" t="str">
            <v>ООО «ЭНЕРГОН-ЮГ»</v>
          </cell>
        </row>
        <row r="12">
          <cell r="A12" t="str">
            <v>ООО «Энергон СевероЗапад»</v>
          </cell>
        </row>
        <row r="13">
          <cell r="A13" t="str">
            <v>ООО «ЭНЕРГОН-САМАРА»</v>
          </cell>
        </row>
        <row r="14">
          <cell r="A14" t="str">
            <v>ООО «ЭНЕРГОН-СЕВЕР»</v>
          </cell>
        </row>
        <row r="15">
          <cell r="A15" t="str">
            <v>ООО «ЭНЕРГОН-СИБИРЬ»</v>
          </cell>
        </row>
        <row r="16">
          <cell r="A16" t="str">
            <v>ООО «ЭНЕРГОН-УРАЛ»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A90"/>
    <pageSetUpPr fitToPage="1"/>
  </sheetPr>
  <dimension ref="A1:DO473"/>
  <sheetViews>
    <sheetView tabSelected="1" zoomScaleNormal="100" zoomScaleSheetLayoutView="100" workbookViewId="0">
      <selection activeCell="B3" sqref="B3"/>
    </sheetView>
  </sheetViews>
  <sheetFormatPr defaultColWidth="9.46484375" defaultRowHeight="14.25"/>
  <cols>
    <col min="1" max="1" width="3" style="196" customWidth="1"/>
    <col min="2" max="2" width="16.46484375" style="197" customWidth="1"/>
    <col min="3" max="3" width="15.53125" style="322" customWidth="1"/>
    <col min="4" max="4" width="9" style="197" customWidth="1"/>
    <col min="5" max="5" width="12.46484375" style="197" bestFit="1" customWidth="1"/>
    <col min="6" max="6" width="17.53125" style="167" customWidth="1"/>
    <col min="7" max="7" width="17.53125" style="228" customWidth="1"/>
    <col min="8" max="119" width="9.46484375" style="196"/>
    <col min="120" max="16384" width="9.46484375" style="197"/>
  </cols>
  <sheetData>
    <row r="1" spans="1:8" ht="132.75" customHeight="1">
      <c r="A1" s="535"/>
      <c r="B1" s="535"/>
      <c r="C1" s="535"/>
      <c r="D1" s="535"/>
      <c r="E1" s="535"/>
      <c r="F1" s="535"/>
      <c r="G1" s="535"/>
      <c r="H1" s="535"/>
    </row>
    <row r="2" spans="1:8" s="196" customFormat="1" ht="21.6" customHeight="1">
      <c r="C2" s="317"/>
      <c r="F2" s="164"/>
      <c r="G2" s="198"/>
    </row>
    <row r="3" spans="1:8" s="199" customFormat="1">
      <c r="B3" s="200" t="s">
        <v>946</v>
      </c>
      <c r="C3" s="318"/>
      <c r="D3" s="201"/>
      <c r="E3" s="201"/>
      <c r="F3" s="165"/>
      <c r="G3" s="202"/>
      <c r="H3" s="203"/>
    </row>
    <row r="4" spans="1:8" ht="28.5">
      <c r="B4" s="16" t="s">
        <v>138</v>
      </c>
      <c r="C4" s="17" t="s">
        <v>725</v>
      </c>
      <c r="D4" s="17" t="s">
        <v>201</v>
      </c>
      <c r="E4" s="169" t="s">
        <v>607</v>
      </c>
      <c r="F4" s="160" t="s">
        <v>547</v>
      </c>
      <c r="G4" s="15" t="s">
        <v>345</v>
      </c>
      <c r="H4" s="204"/>
    </row>
    <row r="5" spans="1:8" ht="18">
      <c r="B5" s="207" t="s">
        <v>209</v>
      </c>
      <c r="C5" s="319"/>
      <c r="D5" s="208"/>
      <c r="E5" s="209"/>
      <c r="F5" s="161"/>
      <c r="G5" s="205"/>
      <c r="H5" s="206"/>
    </row>
    <row r="6" spans="1:8">
      <c r="B6" s="210" t="s">
        <v>210</v>
      </c>
      <c r="C6" s="320">
        <v>4614010040018</v>
      </c>
      <c r="D6" s="211" t="s">
        <v>221</v>
      </c>
      <c r="E6" s="212" t="s">
        <v>608</v>
      </c>
      <c r="F6" s="162">
        <v>125.55</v>
      </c>
      <c r="G6" s="213"/>
      <c r="H6" s="214"/>
    </row>
    <row r="7" spans="1:8">
      <c r="B7" s="210" t="s">
        <v>20</v>
      </c>
      <c r="C7" s="320">
        <v>4614010040020</v>
      </c>
      <c r="D7" s="211" t="s">
        <v>21</v>
      </c>
      <c r="E7" s="212" t="s">
        <v>609</v>
      </c>
      <c r="F7" s="162">
        <v>238.73</v>
      </c>
      <c r="G7" s="213"/>
      <c r="H7" s="214"/>
    </row>
    <row r="8" spans="1:8">
      <c r="B8" s="210" t="s">
        <v>22</v>
      </c>
      <c r="C8" s="320">
        <v>4614010040022</v>
      </c>
      <c r="D8" s="211" t="s">
        <v>23</v>
      </c>
      <c r="E8" s="212" t="s">
        <v>610</v>
      </c>
      <c r="F8" s="162">
        <v>804.64</v>
      </c>
      <c r="G8" s="213"/>
      <c r="H8" s="214"/>
    </row>
    <row r="9" spans="1:8">
      <c r="B9" s="210" t="s">
        <v>24</v>
      </c>
      <c r="C9" s="320">
        <v>4614010040021</v>
      </c>
      <c r="D9" s="211" t="s">
        <v>25</v>
      </c>
      <c r="E9" s="212" t="s">
        <v>611</v>
      </c>
      <c r="F9" s="162">
        <v>642</v>
      </c>
      <c r="G9" s="213"/>
      <c r="H9" s="214"/>
    </row>
    <row r="10" spans="1:8">
      <c r="B10" s="210" t="s">
        <v>211</v>
      </c>
      <c r="C10" s="320">
        <v>4614010040023</v>
      </c>
      <c r="D10" s="211" t="s">
        <v>25</v>
      </c>
      <c r="E10" s="212" t="s">
        <v>612</v>
      </c>
      <c r="F10" s="162">
        <v>644.85</v>
      </c>
      <c r="G10" s="213"/>
      <c r="H10" s="214"/>
    </row>
    <row r="11" spans="1:8">
      <c r="B11" s="210" t="s">
        <v>26</v>
      </c>
      <c r="C11" s="320">
        <v>4614010040026</v>
      </c>
      <c r="D11" s="211" t="s">
        <v>27</v>
      </c>
      <c r="E11" s="212" t="s">
        <v>613</v>
      </c>
      <c r="F11" s="162">
        <v>451.78</v>
      </c>
      <c r="G11" s="213"/>
      <c r="H11" s="214"/>
    </row>
    <row r="12" spans="1:8">
      <c r="B12" s="210" t="s">
        <v>28</v>
      </c>
      <c r="C12" s="320">
        <v>4614010040028</v>
      </c>
      <c r="D12" s="211" t="s">
        <v>29</v>
      </c>
      <c r="E12" s="212" t="s">
        <v>613</v>
      </c>
      <c r="F12" s="162">
        <v>458.44</v>
      </c>
      <c r="G12" s="213"/>
      <c r="H12" s="214"/>
    </row>
    <row r="13" spans="1:8" ht="12.75" customHeight="1">
      <c r="B13" s="210" t="s">
        <v>30</v>
      </c>
      <c r="C13" s="320">
        <v>4614010040027</v>
      </c>
      <c r="D13" s="211" t="s">
        <v>31</v>
      </c>
      <c r="E13" s="212" t="s">
        <v>614</v>
      </c>
      <c r="F13" s="162">
        <v>562.11</v>
      </c>
      <c r="G13" s="213"/>
      <c r="H13" s="214"/>
    </row>
    <row r="14" spans="1:8" ht="12.75" customHeight="1">
      <c r="B14" s="210" t="s">
        <v>212</v>
      </c>
      <c r="C14" s="320">
        <v>4614010040025</v>
      </c>
      <c r="D14" s="211" t="s">
        <v>33</v>
      </c>
      <c r="E14" s="212" t="s">
        <v>615</v>
      </c>
      <c r="F14" s="162">
        <v>607.76</v>
      </c>
      <c r="G14" s="213"/>
      <c r="H14" s="214"/>
    </row>
    <row r="15" spans="1:8">
      <c r="B15" s="210" t="s">
        <v>32</v>
      </c>
      <c r="C15" s="320">
        <v>4614010040024</v>
      </c>
      <c r="D15" s="211" t="s">
        <v>33</v>
      </c>
      <c r="E15" s="212" t="s">
        <v>616</v>
      </c>
      <c r="F15" s="162">
        <v>658.17</v>
      </c>
      <c r="G15" s="213"/>
      <c r="H15" s="214"/>
    </row>
    <row r="16" spans="1:8">
      <c r="B16" s="210" t="s">
        <v>34</v>
      </c>
      <c r="C16" s="320">
        <v>4614010040030</v>
      </c>
      <c r="D16" s="211" t="s">
        <v>35</v>
      </c>
      <c r="E16" s="212" t="s">
        <v>617</v>
      </c>
      <c r="F16" s="162">
        <v>752.33</v>
      </c>
      <c r="G16" s="213"/>
      <c r="H16" s="214"/>
    </row>
    <row r="17" spans="2:8">
      <c r="B17" s="210" t="s">
        <v>213</v>
      </c>
      <c r="C17" s="320">
        <v>4614010040032</v>
      </c>
      <c r="D17" s="211" t="s">
        <v>35</v>
      </c>
      <c r="E17" s="212" t="s">
        <v>618</v>
      </c>
      <c r="F17" s="162">
        <v>762.79</v>
      </c>
      <c r="G17" s="213"/>
      <c r="H17" s="214"/>
    </row>
    <row r="18" spans="2:8">
      <c r="B18" s="210" t="s">
        <v>36</v>
      </c>
      <c r="C18" s="320">
        <v>4614010040031</v>
      </c>
      <c r="D18" s="211" t="s">
        <v>37</v>
      </c>
      <c r="E18" s="212" t="s">
        <v>619</v>
      </c>
      <c r="F18" s="162">
        <v>778.01</v>
      </c>
      <c r="G18" s="213"/>
      <c r="H18" s="214"/>
    </row>
    <row r="19" spans="2:8">
      <c r="B19" s="210" t="s">
        <v>38</v>
      </c>
      <c r="C19" s="320">
        <v>4614010040029</v>
      </c>
      <c r="D19" s="215" t="s">
        <v>39</v>
      </c>
      <c r="E19" s="216" t="s">
        <v>620</v>
      </c>
      <c r="F19" s="162">
        <v>794.18</v>
      </c>
      <c r="G19" s="213"/>
      <c r="H19" s="214"/>
    </row>
    <row r="20" spans="2:8">
      <c r="B20" s="210" t="s">
        <v>40</v>
      </c>
      <c r="C20" s="320">
        <v>4614010040033</v>
      </c>
      <c r="D20" s="217" t="s">
        <v>41</v>
      </c>
      <c r="E20" s="218" t="s">
        <v>621</v>
      </c>
      <c r="F20" s="162">
        <v>1437.13</v>
      </c>
      <c r="G20" s="213"/>
      <c r="H20" s="214"/>
    </row>
    <row r="21" spans="2:8" ht="12.75" customHeight="1">
      <c r="B21" s="210" t="s">
        <v>214</v>
      </c>
      <c r="C21" s="320">
        <v>4614010040003</v>
      </c>
      <c r="D21" s="217" t="s">
        <v>42</v>
      </c>
      <c r="E21" s="218" t="s">
        <v>622</v>
      </c>
      <c r="F21" s="162">
        <v>940.65</v>
      </c>
      <c r="G21" s="213" t="s">
        <v>346</v>
      </c>
      <c r="H21" s="214"/>
    </row>
    <row r="22" spans="2:8">
      <c r="B22" s="210" t="s">
        <v>215</v>
      </c>
      <c r="C22" s="320">
        <v>4614010040002</v>
      </c>
      <c r="D22" s="217" t="s">
        <v>42</v>
      </c>
      <c r="E22" s="218" t="s">
        <v>622</v>
      </c>
      <c r="F22" s="162">
        <v>990.11</v>
      </c>
      <c r="G22" s="213" t="s">
        <v>886</v>
      </c>
      <c r="H22" s="214"/>
    </row>
    <row r="23" spans="2:8">
      <c r="B23" s="210" t="s">
        <v>43</v>
      </c>
      <c r="C23" s="320">
        <v>4614010040004</v>
      </c>
      <c r="D23" s="211" t="s">
        <v>44</v>
      </c>
      <c r="E23" s="212" t="s">
        <v>623</v>
      </c>
      <c r="F23" s="162">
        <v>739.01</v>
      </c>
      <c r="G23" s="213"/>
      <c r="H23" s="214"/>
    </row>
    <row r="24" spans="2:8">
      <c r="B24" s="210" t="s">
        <v>45</v>
      </c>
      <c r="C24" s="320">
        <v>4614010040001</v>
      </c>
      <c r="D24" s="211" t="s">
        <v>46</v>
      </c>
      <c r="E24" s="212" t="s">
        <v>624</v>
      </c>
      <c r="F24" s="162">
        <v>1129.92</v>
      </c>
      <c r="G24" s="213"/>
      <c r="H24" s="214"/>
    </row>
    <row r="25" spans="2:8">
      <c r="B25" s="210" t="s">
        <v>47</v>
      </c>
      <c r="C25" s="320">
        <v>4614010040005</v>
      </c>
      <c r="D25" s="211" t="s">
        <v>48</v>
      </c>
      <c r="E25" s="212" t="s">
        <v>625</v>
      </c>
      <c r="F25" s="162">
        <v>1264.98</v>
      </c>
      <c r="G25" s="213"/>
      <c r="H25" s="214"/>
    </row>
    <row r="26" spans="2:8">
      <c r="B26" s="210" t="s">
        <v>49</v>
      </c>
      <c r="C26" s="320">
        <v>4614010040006</v>
      </c>
      <c r="D26" s="211" t="s">
        <v>50</v>
      </c>
      <c r="E26" s="212" t="s">
        <v>626</v>
      </c>
      <c r="F26" s="162">
        <v>1422.86</v>
      </c>
      <c r="G26" s="213"/>
      <c r="H26" s="214"/>
    </row>
    <row r="27" spans="2:8" ht="15" customHeight="1">
      <c r="B27" s="210" t="s">
        <v>177</v>
      </c>
      <c r="C27" s="320">
        <v>4614010040008</v>
      </c>
      <c r="D27" s="211" t="s">
        <v>2</v>
      </c>
      <c r="E27" s="212" t="s">
        <v>627</v>
      </c>
      <c r="F27" s="162">
        <v>1496.1</v>
      </c>
      <c r="G27" s="213"/>
      <c r="H27" s="214"/>
    </row>
    <row r="28" spans="2:8">
      <c r="B28" s="210" t="s">
        <v>51</v>
      </c>
      <c r="C28" s="320">
        <v>4614010040013</v>
      </c>
      <c r="D28" s="211" t="s">
        <v>7</v>
      </c>
      <c r="E28" s="212" t="s">
        <v>628</v>
      </c>
      <c r="F28" s="162">
        <v>2890.43</v>
      </c>
      <c r="G28" s="213"/>
      <c r="H28" s="214"/>
    </row>
    <row r="29" spans="2:8">
      <c r="B29" s="210" t="s">
        <v>52</v>
      </c>
      <c r="C29" s="320">
        <v>4614010040015</v>
      </c>
      <c r="D29" s="211" t="s">
        <v>13</v>
      </c>
      <c r="E29" s="212" t="s">
        <v>629</v>
      </c>
      <c r="F29" s="162">
        <v>4112.6000000000004</v>
      </c>
      <c r="G29" s="213"/>
      <c r="H29" s="214"/>
    </row>
    <row r="30" spans="2:8">
      <c r="B30" s="210" t="s">
        <v>53</v>
      </c>
      <c r="C30" s="320">
        <v>4614010040010</v>
      </c>
      <c r="D30" s="211" t="s">
        <v>54</v>
      </c>
      <c r="E30" s="212" t="s">
        <v>630</v>
      </c>
      <c r="F30" s="162">
        <v>7037.27</v>
      </c>
      <c r="G30" s="213"/>
      <c r="H30" s="214"/>
    </row>
    <row r="31" spans="2:8">
      <c r="B31" s="210" t="s">
        <v>55</v>
      </c>
      <c r="C31" s="320">
        <v>4614010040009</v>
      </c>
      <c r="D31" s="219" t="s">
        <v>56</v>
      </c>
      <c r="E31" s="220" t="s">
        <v>631</v>
      </c>
      <c r="F31" s="162">
        <v>8121.54</v>
      </c>
      <c r="G31" s="213"/>
      <c r="H31" s="214"/>
    </row>
    <row r="32" spans="2:8">
      <c r="B32" s="210" t="s">
        <v>57</v>
      </c>
      <c r="C32" s="320">
        <v>4614010040016</v>
      </c>
      <c r="D32" s="211" t="s">
        <v>58</v>
      </c>
      <c r="E32" s="212" t="s">
        <v>632</v>
      </c>
      <c r="F32" s="162">
        <v>10999.6</v>
      </c>
      <c r="G32" s="213"/>
      <c r="H32" s="214"/>
    </row>
    <row r="33" spans="2:8">
      <c r="B33" s="210" t="s">
        <v>59</v>
      </c>
      <c r="C33" s="320">
        <v>4614010040019</v>
      </c>
      <c r="D33" s="211" t="s">
        <v>60</v>
      </c>
      <c r="E33" s="212" t="s">
        <v>633</v>
      </c>
      <c r="F33" s="162">
        <v>17770.560000000001</v>
      </c>
      <c r="G33" s="213"/>
      <c r="H33" s="214"/>
    </row>
    <row r="34" spans="2:8">
      <c r="B34" s="210" t="s">
        <v>61</v>
      </c>
      <c r="C34" s="320">
        <v>4614010040017</v>
      </c>
      <c r="D34" s="211" t="s">
        <v>62</v>
      </c>
      <c r="E34" s="212" t="s">
        <v>634</v>
      </c>
      <c r="F34" s="162">
        <v>17969.34</v>
      </c>
      <c r="G34" s="213"/>
      <c r="H34" s="214"/>
    </row>
    <row r="35" spans="2:8">
      <c r="B35" s="210" t="s">
        <v>63</v>
      </c>
      <c r="C35" s="320">
        <v>4614010040007</v>
      </c>
      <c r="D35" s="211" t="s">
        <v>64</v>
      </c>
      <c r="E35" s="212" t="s">
        <v>635</v>
      </c>
      <c r="F35" s="162">
        <v>23460.11</v>
      </c>
      <c r="G35" s="213"/>
      <c r="H35" s="214"/>
    </row>
    <row r="36" spans="2:8">
      <c r="B36" s="210" t="s">
        <v>216</v>
      </c>
      <c r="C36" s="320">
        <v>4614010040011</v>
      </c>
      <c r="D36" s="221" t="s">
        <v>97</v>
      </c>
      <c r="E36" s="222" t="s">
        <v>636</v>
      </c>
      <c r="F36" s="162">
        <v>24835.41</v>
      </c>
      <c r="G36" s="213"/>
      <c r="H36" s="214"/>
    </row>
    <row r="37" spans="2:8">
      <c r="B37" s="210" t="s">
        <v>217</v>
      </c>
      <c r="C37" s="320">
        <v>4614010040014</v>
      </c>
      <c r="D37" s="221" t="s">
        <v>117</v>
      </c>
      <c r="E37" s="222" t="s">
        <v>637</v>
      </c>
      <c r="F37" s="162">
        <v>35735.15</v>
      </c>
      <c r="G37" s="213"/>
      <c r="H37" s="214"/>
    </row>
    <row r="38" spans="2:8">
      <c r="B38" s="210" t="s">
        <v>218</v>
      </c>
      <c r="C38" s="320">
        <v>4614010040012</v>
      </c>
      <c r="D38" s="221" t="s">
        <v>101</v>
      </c>
      <c r="E38" s="222" t="s">
        <v>638</v>
      </c>
      <c r="F38" s="162">
        <v>44527.22</v>
      </c>
      <c r="G38" s="213"/>
      <c r="H38" s="214"/>
    </row>
    <row r="39" spans="2:8" ht="18">
      <c r="B39" s="207" t="s">
        <v>65</v>
      </c>
      <c r="C39" s="319"/>
      <c r="D39" s="223"/>
      <c r="E39" s="224"/>
      <c r="F39" s="163"/>
      <c r="G39" s="225"/>
      <c r="H39" s="214"/>
    </row>
    <row r="40" spans="2:8">
      <c r="B40" s="226" t="s">
        <v>170</v>
      </c>
      <c r="C40" s="321">
        <v>4614030010013</v>
      </c>
      <c r="D40" s="219" t="s">
        <v>66</v>
      </c>
      <c r="E40" s="220" t="s">
        <v>619</v>
      </c>
      <c r="F40" s="162">
        <v>543.08000000000004</v>
      </c>
      <c r="G40" s="213"/>
      <c r="H40" s="214"/>
    </row>
    <row r="41" spans="2:8">
      <c r="B41" s="226" t="s">
        <v>162</v>
      </c>
      <c r="C41" s="321">
        <v>4614030010003</v>
      </c>
      <c r="D41" s="211" t="s">
        <v>44</v>
      </c>
      <c r="E41" s="212" t="s">
        <v>639</v>
      </c>
      <c r="F41" s="162">
        <v>612.52</v>
      </c>
      <c r="G41" s="213"/>
      <c r="H41" s="214"/>
    </row>
    <row r="42" spans="2:8">
      <c r="B42" s="226" t="s">
        <v>163</v>
      </c>
      <c r="C42" s="321">
        <v>4614030010002</v>
      </c>
      <c r="D42" s="211" t="s">
        <v>46</v>
      </c>
      <c r="E42" s="212" t="s">
        <v>624</v>
      </c>
      <c r="F42" s="162">
        <v>859.8</v>
      </c>
      <c r="G42" s="213"/>
      <c r="H42" s="214"/>
    </row>
    <row r="43" spans="2:8">
      <c r="B43" s="226" t="s">
        <v>164</v>
      </c>
      <c r="C43" s="321">
        <v>4614030010004</v>
      </c>
      <c r="D43" s="211" t="s">
        <v>50</v>
      </c>
      <c r="E43" s="212" t="s">
        <v>626</v>
      </c>
      <c r="F43" s="162">
        <v>963.48</v>
      </c>
      <c r="G43" s="213"/>
      <c r="H43" s="214"/>
    </row>
    <row r="44" spans="2:8">
      <c r="B44" s="226" t="s">
        <v>199</v>
      </c>
      <c r="C44" s="321">
        <v>4614030010005</v>
      </c>
      <c r="D44" s="211" t="s">
        <v>2</v>
      </c>
      <c r="E44" s="212" t="s">
        <v>627</v>
      </c>
      <c r="F44" s="162">
        <v>1053.83</v>
      </c>
      <c r="G44" s="213"/>
      <c r="H44" s="214"/>
    </row>
    <row r="45" spans="2:8" ht="15.75" customHeight="1">
      <c r="B45" s="226" t="s">
        <v>165</v>
      </c>
      <c r="C45" s="321">
        <v>4614030010001</v>
      </c>
      <c r="D45" s="211" t="s">
        <v>7</v>
      </c>
      <c r="E45" s="212" t="s">
        <v>640</v>
      </c>
      <c r="F45" s="162">
        <v>2264.6</v>
      </c>
      <c r="G45" s="213"/>
      <c r="H45" s="214"/>
    </row>
    <row r="46" spans="2:8">
      <c r="B46" s="226" t="s">
        <v>166</v>
      </c>
      <c r="C46" s="321">
        <v>4614030010010</v>
      </c>
      <c r="D46" s="211" t="s">
        <v>67</v>
      </c>
      <c r="E46" s="212" t="s">
        <v>641</v>
      </c>
      <c r="F46" s="162">
        <v>3223.32</v>
      </c>
      <c r="G46" s="213"/>
      <c r="H46" s="214"/>
    </row>
    <row r="47" spans="2:8">
      <c r="B47" s="226" t="s">
        <v>167</v>
      </c>
      <c r="C47" s="321">
        <v>4614030010012</v>
      </c>
      <c r="D47" s="211" t="s">
        <v>13</v>
      </c>
      <c r="E47" s="212" t="s">
        <v>641</v>
      </c>
      <c r="F47" s="162">
        <v>3650.36</v>
      </c>
      <c r="G47" s="213"/>
      <c r="H47" s="214"/>
    </row>
    <row r="48" spans="2:8">
      <c r="B48" s="226" t="s">
        <v>168</v>
      </c>
      <c r="C48" s="321">
        <v>4614030010008</v>
      </c>
      <c r="D48" s="211" t="s">
        <v>54</v>
      </c>
      <c r="E48" s="212" t="s">
        <v>642</v>
      </c>
      <c r="F48" s="162">
        <v>5129.34</v>
      </c>
      <c r="G48" s="213"/>
      <c r="H48" s="214"/>
    </row>
    <row r="49" spans="2:8">
      <c r="B49" s="226" t="s">
        <v>169</v>
      </c>
      <c r="C49" s="321">
        <v>4614030010011</v>
      </c>
      <c r="D49" s="211" t="s">
        <v>58</v>
      </c>
      <c r="E49" s="212" t="s">
        <v>643</v>
      </c>
      <c r="F49" s="162">
        <v>7932.27</v>
      </c>
      <c r="G49" s="213"/>
      <c r="H49" s="214"/>
    </row>
    <row r="50" spans="2:8">
      <c r="B50" s="227" t="s">
        <v>219</v>
      </c>
      <c r="C50" s="320">
        <v>4614030010009</v>
      </c>
      <c r="D50" s="221" t="s">
        <v>60</v>
      </c>
      <c r="E50" s="222" t="s">
        <v>644</v>
      </c>
      <c r="F50" s="162">
        <v>13929.02</v>
      </c>
      <c r="G50" s="213"/>
      <c r="H50" s="214"/>
    </row>
    <row r="51" spans="2:8">
      <c r="B51" s="226" t="s">
        <v>220</v>
      </c>
      <c r="C51" s="321">
        <v>4614030010007</v>
      </c>
      <c r="D51" s="211" t="s">
        <v>109</v>
      </c>
      <c r="E51" s="212" t="s">
        <v>645</v>
      </c>
      <c r="F51" s="162">
        <v>19321.82</v>
      </c>
      <c r="G51" s="213"/>
      <c r="H51" s="214"/>
    </row>
    <row r="52" spans="2:8">
      <c r="B52" s="227" t="s">
        <v>183</v>
      </c>
      <c r="C52" s="320">
        <v>4614030010006</v>
      </c>
      <c r="D52" s="221" t="s">
        <v>116</v>
      </c>
      <c r="E52" s="222" t="s">
        <v>636</v>
      </c>
      <c r="F52" s="162">
        <v>22182.76</v>
      </c>
      <c r="G52" s="213"/>
      <c r="H52" s="214"/>
    </row>
    <row r="53" spans="2:8" s="196" customFormat="1" ht="18">
      <c r="B53" s="207" t="s">
        <v>436</v>
      </c>
      <c r="C53" s="319"/>
      <c r="D53" s="223"/>
      <c r="E53" s="224"/>
      <c r="F53" s="163"/>
      <c r="G53" s="225"/>
      <c r="H53" s="214"/>
    </row>
    <row r="54" spans="2:8" s="196" customFormat="1">
      <c r="B54" s="226" t="s">
        <v>437</v>
      </c>
      <c r="C54" s="321">
        <v>4614060010001</v>
      </c>
      <c r="D54" s="211" t="s">
        <v>44</v>
      </c>
      <c r="E54" s="212" t="s">
        <v>639</v>
      </c>
      <c r="F54" s="166"/>
      <c r="G54" s="213"/>
      <c r="H54" s="214"/>
    </row>
    <row r="55" spans="2:8" s="196" customFormat="1">
      <c r="B55" s="226" t="s">
        <v>438</v>
      </c>
      <c r="C55" s="321">
        <v>4614060010003</v>
      </c>
      <c r="D55" s="211" t="s">
        <v>46</v>
      </c>
      <c r="E55" s="212" t="s">
        <v>624</v>
      </c>
      <c r="F55" s="166"/>
      <c r="G55" s="213"/>
      <c r="H55" s="214"/>
    </row>
    <row r="56" spans="2:8" s="196" customFormat="1">
      <c r="B56" s="226" t="s">
        <v>439</v>
      </c>
      <c r="C56" s="321">
        <v>4614060010005</v>
      </c>
      <c r="D56" s="211" t="s">
        <v>50</v>
      </c>
      <c r="E56" s="212" t="s">
        <v>626</v>
      </c>
      <c r="F56" s="166"/>
      <c r="G56" s="213"/>
      <c r="H56" s="214"/>
    </row>
    <row r="57" spans="2:8" s="196" customFormat="1">
      <c r="B57" s="226" t="s">
        <v>440</v>
      </c>
      <c r="C57" s="321">
        <v>4614060010008</v>
      </c>
      <c r="D57" s="211" t="s">
        <v>2</v>
      </c>
      <c r="E57" s="212" t="s">
        <v>627</v>
      </c>
      <c r="F57" s="166"/>
      <c r="G57" s="213"/>
      <c r="H57" s="214"/>
    </row>
    <row r="58" spans="2:8" s="196" customFormat="1">
      <c r="B58" s="226" t="s">
        <v>441</v>
      </c>
      <c r="C58" s="321">
        <v>4614060010006</v>
      </c>
      <c r="D58" s="211" t="s">
        <v>7</v>
      </c>
      <c r="E58" s="212" t="s">
        <v>640</v>
      </c>
      <c r="F58" s="166"/>
      <c r="G58" s="213"/>
      <c r="H58" s="214"/>
    </row>
    <row r="59" spans="2:8" s="196" customFormat="1">
      <c r="B59" s="226" t="s">
        <v>442</v>
      </c>
      <c r="C59" s="321">
        <v>4614060010004</v>
      </c>
      <c r="D59" s="211" t="s">
        <v>13</v>
      </c>
      <c r="E59" s="212" t="s">
        <v>641</v>
      </c>
      <c r="F59" s="166"/>
      <c r="G59" s="213"/>
      <c r="H59" s="214"/>
    </row>
    <row r="60" spans="2:8" s="196" customFormat="1">
      <c r="B60" s="226" t="s">
        <v>443</v>
      </c>
      <c r="C60" s="321">
        <v>4614060010009</v>
      </c>
      <c r="D60" s="211" t="s">
        <v>54</v>
      </c>
      <c r="E60" s="212" t="s">
        <v>642</v>
      </c>
      <c r="F60" s="166"/>
      <c r="G60" s="213"/>
      <c r="H60" s="214"/>
    </row>
    <row r="61" spans="2:8" s="196" customFormat="1">
      <c r="B61" s="226" t="s">
        <v>444</v>
      </c>
      <c r="C61" s="321">
        <v>4614060010007</v>
      </c>
      <c r="D61" s="211" t="s">
        <v>58</v>
      </c>
      <c r="E61" s="212" t="s">
        <v>643</v>
      </c>
      <c r="F61" s="166"/>
      <c r="G61" s="213"/>
      <c r="H61" s="214"/>
    </row>
    <row r="62" spans="2:8" s="196" customFormat="1">
      <c r="C62" s="317"/>
      <c r="F62" s="164"/>
      <c r="G62" s="198"/>
    </row>
    <row r="63" spans="2:8" s="196" customFormat="1">
      <c r="C63" s="317"/>
      <c r="F63" s="164"/>
      <c r="G63" s="198"/>
    </row>
    <row r="64" spans="2:8" s="196" customFormat="1">
      <c r="C64" s="317"/>
      <c r="F64" s="164"/>
      <c r="G64" s="198"/>
    </row>
    <row r="65" spans="3:7" s="196" customFormat="1">
      <c r="C65" s="317"/>
      <c r="F65" s="164"/>
      <c r="G65" s="198"/>
    </row>
    <row r="66" spans="3:7" s="196" customFormat="1">
      <c r="C66" s="317"/>
      <c r="F66" s="164"/>
      <c r="G66" s="198"/>
    </row>
    <row r="67" spans="3:7" s="196" customFormat="1">
      <c r="C67" s="317"/>
      <c r="F67" s="164"/>
      <c r="G67" s="198"/>
    </row>
    <row r="68" spans="3:7" s="196" customFormat="1">
      <c r="C68" s="317"/>
      <c r="F68" s="164"/>
      <c r="G68" s="198"/>
    </row>
    <row r="69" spans="3:7" s="196" customFormat="1">
      <c r="C69" s="317"/>
      <c r="F69" s="164"/>
      <c r="G69" s="198"/>
    </row>
    <row r="70" spans="3:7" s="196" customFormat="1">
      <c r="C70" s="317"/>
      <c r="F70" s="164"/>
      <c r="G70" s="198"/>
    </row>
    <row r="71" spans="3:7" s="196" customFormat="1">
      <c r="C71" s="317"/>
      <c r="F71" s="164"/>
      <c r="G71" s="198"/>
    </row>
    <row r="72" spans="3:7" s="196" customFormat="1">
      <c r="C72" s="317"/>
      <c r="F72" s="164"/>
      <c r="G72" s="198"/>
    </row>
    <row r="73" spans="3:7" s="196" customFormat="1">
      <c r="C73" s="317"/>
      <c r="F73" s="164"/>
      <c r="G73" s="198"/>
    </row>
    <row r="74" spans="3:7" s="196" customFormat="1">
      <c r="C74" s="317"/>
      <c r="F74" s="164"/>
      <c r="G74" s="198"/>
    </row>
    <row r="75" spans="3:7" s="196" customFormat="1">
      <c r="C75" s="317"/>
      <c r="F75" s="164"/>
      <c r="G75" s="198"/>
    </row>
    <row r="76" spans="3:7" s="196" customFormat="1">
      <c r="C76" s="317"/>
      <c r="F76" s="164"/>
      <c r="G76" s="198"/>
    </row>
    <row r="77" spans="3:7" s="196" customFormat="1">
      <c r="C77" s="317"/>
      <c r="F77" s="164"/>
      <c r="G77" s="198"/>
    </row>
    <row r="78" spans="3:7" s="196" customFormat="1">
      <c r="C78" s="317"/>
      <c r="F78" s="164"/>
      <c r="G78" s="198"/>
    </row>
    <row r="79" spans="3:7" s="196" customFormat="1">
      <c r="C79" s="317"/>
      <c r="F79" s="164"/>
      <c r="G79" s="198"/>
    </row>
    <row r="80" spans="3:7" s="196" customFormat="1">
      <c r="C80" s="317"/>
      <c r="F80" s="164"/>
      <c r="G80" s="198"/>
    </row>
    <row r="81" spans="3:7" s="196" customFormat="1">
      <c r="C81" s="317"/>
      <c r="F81" s="164"/>
      <c r="G81" s="198"/>
    </row>
    <row r="82" spans="3:7" s="196" customFormat="1">
      <c r="C82" s="317"/>
      <c r="F82" s="164"/>
      <c r="G82" s="198"/>
    </row>
    <row r="83" spans="3:7" s="196" customFormat="1">
      <c r="C83" s="317"/>
      <c r="F83" s="164"/>
      <c r="G83" s="198"/>
    </row>
    <row r="84" spans="3:7" s="196" customFormat="1">
      <c r="C84" s="317"/>
      <c r="F84" s="164"/>
      <c r="G84" s="198"/>
    </row>
    <row r="85" spans="3:7" s="196" customFormat="1">
      <c r="C85" s="317"/>
      <c r="F85" s="164"/>
      <c r="G85" s="198"/>
    </row>
    <row r="86" spans="3:7" s="196" customFormat="1">
      <c r="C86" s="317"/>
      <c r="F86" s="164"/>
      <c r="G86" s="198"/>
    </row>
    <row r="87" spans="3:7" s="196" customFormat="1">
      <c r="C87" s="317"/>
      <c r="F87" s="164"/>
      <c r="G87" s="198"/>
    </row>
    <row r="88" spans="3:7" s="196" customFormat="1">
      <c r="C88" s="317"/>
      <c r="F88" s="164"/>
      <c r="G88" s="198"/>
    </row>
    <row r="89" spans="3:7" s="196" customFormat="1">
      <c r="C89" s="317"/>
      <c r="F89" s="164"/>
      <c r="G89" s="198"/>
    </row>
    <row r="90" spans="3:7" s="196" customFormat="1">
      <c r="C90" s="317"/>
      <c r="F90" s="164"/>
      <c r="G90" s="198"/>
    </row>
    <row r="91" spans="3:7" s="196" customFormat="1">
      <c r="C91" s="317"/>
      <c r="F91" s="164"/>
      <c r="G91" s="198"/>
    </row>
    <row r="92" spans="3:7" s="196" customFormat="1">
      <c r="C92" s="317"/>
      <c r="F92" s="164"/>
      <c r="G92" s="198"/>
    </row>
    <row r="93" spans="3:7" s="196" customFormat="1">
      <c r="C93" s="317"/>
      <c r="F93" s="164"/>
      <c r="G93" s="198"/>
    </row>
    <row r="94" spans="3:7" s="196" customFormat="1">
      <c r="C94" s="317"/>
      <c r="F94" s="164"/>
      <c r="G94" s="198"/>
    </row>
    <row r="95" spans="3:7" s="196" customFormat="1">
      <c r="C95" s="317"/>
      <c r="F95" s="164"/>
      <c r="G95" s="198"/>
    </row>
    <row r="96" spans="3:7" s="196" customFormat="1">
      <c r="C96" s="317"/>
      <c r="F96" s="164"/>
      <c r="G96" s="198"/>
    </row>
    <row r="97" spans="3:7" s="196" customFormat="1">
      <c r="C97" s="317"/>
      <c r="F97" s="164"/>
      <c r="G97" s="198"/>
    </row>
    <row r="98" spans="3:7" s="196" customFormat="1">
      <c r="C98" s="317"/>
      <c r="F98" s="164"/>
      <c r="G98" s="198"/>
    </row>
    <row r="99" spans="3:7" s="196" customFormat="1">
      <c r="C99" s="317"/>
      <c r="F99" s="164"/>
      <c r="G99" s="198"/>
    </row>
    <row r="100" spans="3:7" s="196" customFormat="1">
      <c r="C100" s="317"/>
      <c r="F100" s="164"/>
      <c r="G100" s="198"/>
    </row>
    <row r="101" spans="3:7" s="196" customFormat="1">
      <c r="C101" s="317"/>
      <c r="F101" s="164"/>
      <c r="G101" s="198"/>
    </row>
    <row r="102" spans="3:7" s="196" customFormat="1">
      <c r="C102" s="317"/>
      <c r="F102" s="164"/>
      <c r="G102" s="198"/>
    </row>
    <row r="103" spans="3:7" s="196" customFormat="1">
      <c r="C103" s="317"/>
      <c r="F103" s="164"/>
      <c r="G103" s="198"/>
    </row>
    <row r="104" spans="3:7" s="196" customFormat="1">
      <c r="C104" s="317"/>
      <c r="F104" s="164"/>
      <c r="G104" s="198"/>
    </row>
    <row r="105" spans="3:7" s="196" customFormat="1">
      <c r="C105" s="317"/>
      <c r="F105" s="164"/>
      <c r="G105" s="198"/>
    </row>
    <row r="106" spans="3:7" s="196" customFormat="1">
      <c r="C106" s="317"/>
      <c r="F106" s="164"/>
      <c r="G106" s="198"/>
    </row>
    <row r="107" spans="3:7" s="196" customFormat="1">
      <c r="C107" s="317"/>
      <c r="F107" s="164"/>
      <c r="G107" s="198"/>
    </row>
    <row r="108" spans="3:7" s="196" customFormat="1">
      <c r="C108" s="317"/>
      <c r="F108" s="164"/>
      <c r="G108" s="198"/>
    </row>
    <row r="109" spans="3:7" s="196" customFormat="1">
      <c r="C109" s="317"/>
      <c r="F109" s="164"/>
      <c r="G109" s="198"/>
    </row>
    <row r="110" spans="3:7" s="196" customFormat="1">
      <c r="C110" s="317"/>
      <c r="F110" s="164"/>
      <c r="G110" s="198"/>
    </row>
    <row r="111" spans="3:7" s="196" customFormat="1">
      <c r="C111" s="317"/>
      <c r="F111" s="164"/>
      <c r="G111" s="198"/>
    </row>
    <row r="112" spans="3:7" s="196" customFormat="1">
      <c r="C112" s="317"/>
      <c r="F112" s="164"/>
      <c r="G112" s="198"/>
    </row>
    <row r="113" spans="3:7" s="196" customFormat="1">
      <c r="C113" s="317"/>
      <c r="F113" s="164"/>
      <c r="G113" s="198"/>
    </row>
    <row r="114" spans="3:7" s="196" customFormat="1">
      <c r="C114" s="317"/>
      <c r="F114" s="164"/>
      <c r="G114" s="198"/>
    </row>
    <row r="115" spans="3:7" s="196" customFormat="1">
      <c r="C115" s="317"/>
      <c r="F115" s="164"/>
      <c r="G115" s="198"/>
    </row>
    <row r="116" spans="3:7" s="196" customFormat="1">
      <c r="C116" s="317"/>
      <c r="F116" s="164"/>
      <c r="G116" s="198"/>
    </row>
    <row r="117" spans="3:7" s="196" customFormat="1">
      <c r="C117" s="317"/>
      <c r="F117" s="164"/>
      <c r="G117" s="198"/>
    </row>
    <row r="118" spans="3:7" s="196" customFormat="1">
      <c r="C118" s="317"/>
      <c r="F118" s="164"/>
      <c r="G118" s="198"/>
    </row>
    <row r="119" spans="3:7" s="196" customFormat="1">
      <c r="C119" s="317"/>
      <c r="F119" s="164"/>
      <c r="G119" s="198"/>
    </row>
    <row r="120" spans="3:7" s="196" customFormat="1">
      <c r="C120" s="317"/>
      <c r="F120" s="164"/>
      <c r="G120" s="198"/>
    </row>
    <row r="121" spans="3:7" s="196" customFormat="1">
      <c r="C121" s="317"/>
      <c r="F121" s="164"/>
      <c r="G121" s="198"/>
    </row>
    <row r="122" spans="3:7" s="196" customFormat="1">
      <c r="C122" s="317"/>
      <c r="F122" s="164"/>
      <c r="G122" s="198"/>
    </row>
    <row r="123" spans="3:7" s="196" customFormat="1">
      <c r="C123" s="317"/>
      <c r="F123" s="164"/>
      <c r="G123" s="198"/>
    </row>
    <row r="124" spans="3:7" s="196" customFormat="1">
      <c r="C124" s="317"/>
      <c r="F124" s="164"/>
      <c r="G124" s="198"/>
    </row>
    <row r="125" spans="3:7" s="196" customFormat="1">
      <c r="C125" s="317"/>
      <c r="F125" s="164"/>
      <c r="G125" s="198"/>
    </row>
    <row r="126" spans="3:7" s="196" customFormat="1">
      <c r="C126" s="317"/>
      <c r="F126" s="164"/>
      <c r="G126" s="198"/>
    </row>
    <row r="127" spans="3:7" s="196" customFormat="1">
      <c r="C127" s="317"/>
      <c r="F127" s="164"/>
      <c r="G127" s="198"/>
    </row>
    <row r="128" spans="3:7" s="196" customFormat="1">
      <c r="C128" s="317"/>
      <c r="F128" s="164"/>
      <c r="G128" s="198"/>
    </row>
    <row r="129" spans="3:7" s="196" customFormat="1">
      <c r="C129" s="317"/>
      <c r="F129" s="164"/>
      <c r="G129" s="198"/>
    </row>
    <row r="130" spans="3:7" s="196" customFormat="1">
      <c r="C130" s="317"/>
      <c r="F130" s="164"/>
      <c r="G130" s="198"/>
    </row>
    <row r="131" spans="3:7" s="196" customFormat="1">
      <c r="C131" s="317"/>
      <c r="F131" s="164"/>
      <c r="G131" s="198"/>
    </row>
    <row r="132" spans="3:7" s="196" customFormat="1">
      <c r="C132" s="317"/>
      <c r="F132" s="164"/>
      <c r="G132" s="198"/>
    </row>
    <row r="133" spans="3:7" s="196" customFormat="1">
      <c r="C133" s="317"/>
      <c r="F133" s="164"/>
      <c r="G133" s="198"/>
    </row>
    <row r="134" spans="3:7" s="196" customFormat="1">
      <c r="C134" s="317"/>
      <c r="F134" s="164"/>
      <c r="G134" s="198"/>
    </row>
    <row r="135" spans="3:7" s="196" customFormat="1">
      <c r="C135" s="317"/>
      <c r="F135" s="164"/>
      <c r="G135" s="198"/>
    </row>
    <row r="136" spans="3:7" s="196" customFormat="1">
      <c r="C136" s="317"/>
      <c r="F136" s="164"/>
      <c r="G136" s="198"/>
    </row>
    <row r="137" spans="3:7" s="196" customFormat="1">
      <c r="C137" s="317"/>
      <c r="F137" s="164"/>
      <c r="G137" s="198"/>
    </row>
    <row r="138" spans="3:7" s="196" customFormat="1">
      <c r="C138" s="317"/>
      <c r="F138" s="164"/>
      <c r="G138" s="198"/>
    </row>
    <row r="139" spans="3:7" s="196" customFormat="1">
      <c r="C139" s="317"/>
      <c r="F139" s="164"/>
      <c r="G139" s="198"/>
    </row>
    <row r="140" spans="3:7" s="196" customFormat="1">
      <c r="C140" s="317"/>
      <c r="F140" s="164"/>
      <c r="G140" s="198"/>
    </row>
    <row r="141" spans="3:7" s="196" customFormat="1">
      <c r="C141" s="317"/>
      <c r="F141" s="164"/>
      <c r="G141" s="198"/>
    </row>
    <row r="142" spans="3:7" s="196" customFormat="1">
      <c r="C142" s="317"/>
      <c r="F142" s="164"/>
      <c r="G142" s="198"/>
    </row>
    <row r="143" spans="3:7" s="196" customFormat="1">
      <c r="C143" s="317"/>
      <c r="F143" s="164"/>
      <c r="G143" s="198"/>
    </row>
    <row r="144" spans="3:7" s="196" customFormat="1">
      <c r="C144" s="317"/>
      <c r="F144" s="164"/>
      <c r="G144" s="198"/>
    </row>
    <row r="145" spans="3:7" s="196" customFormat="1">
      <c r="C145" s="317"/>
      <c r="F145" s="164"/>
      <c r="G145" s="198"/>
    </row>
    <row r="146" spans="3:7" s="196" customFormat="1">
      <c r="C146" s="317"/>
      <c r="F146" s="164"/>
      <c r="G146" s="198"/>
    </row>
    <row r="147" spans="3:7" s="196" customFormat="1">
      <c r="C147" s="317"/>
      <c r="F147" s="164"/>
      <c r="G147" s="198"/>
    </row>
    <row r="148" spans="3:7" s="196" customFormat="1">
      <c r="C148" s="317"/>
      <c r="F148" s="164"/>
      <c r="G148" s="198"/>
    </row>
    <row r="149" spans="3:7" s="196" customFormat="1">
      <c r="C149" s="317"/>
      <c r="F149" s="164"/>
      <c r="G149" s="198"/>
    </row>
    <row r="150" spans="3:7" s="196" customFormat="1">
      <c r="C150" s="317"/>
      <c r="F150" s="164"/>
      <c r="G150" s="198"/>
    </row>
    <row r="151" spans="3:7" s="196" customFormat="1">
      <c r="C151" s="317"/>
      <c r="F151" s="164"/>
      <c r="G151" s="198"/>
    </row>
    <row r="152" spans="3:7" s="196" customFormat="1">
      <c r="C152" s="317"/>
      <c r="F152" s="164"/>
      <c r="G152" s="198"/>
    </row>
    <row r="153" spans="3:7" s="196" customFormat="1">
      <c r="C153" s="317"/>
      <c r="F153" s="164"/>
      <c r="G153" s="198"/>
    </row>
    <row r="154" spans="3:7" s="196" customFormat="1">
      <c r="C154" s="317"/>
      <c r="F154" s="164"/>
      <c r="G154" s="198"/>
    </row>
    <row r="155" spans="3:7" s="196" customFormat="1">
      <c r="C155" s="317"/>
      <c r="F155" s="164"/>
      <c r="G155" s="198"/>
    </row>
    <row r="156" spans="3:7" s="196" customFormat="1">
      <c r="C156" s="317"/>
      <c r="F156" s="164"/>
      <c r="G156" s="198"/>
    </row>
    <row r="157" spans="3:7" s="196" customFormat="1">
      <c r="C157" s="317"/>
      <c r="F157" s="164"/>
      <c r="G157" s="198"/>
    </row>
    <row r="158" spans="3:7" s="196" customFormat="1">
      <c r="C158" s="317"/>
      <c r="F158" s="164"/>
      <c r="G158" s="198"/>
    </row>
    <row r="159" spans="3:7" s="196" customFormat="1">
      <c r="C159" s="317"/>
      <c r="F159" s="164"/>
      <c r="G159" s="198"/>
    </row>
    <row r="160" spans="3:7" s="196" customFormat="1">
      <c r="C160" s="317"/>
      <c r="F160" s="164"/>
      <c r="G160" s="198"/>
    </row>
    <row r="161" spans="3:7" s="196" customFormat="1">
      <c r="C161" s="317"/>
      <c r="F161" s="164"/>
      <c r="G161" s="198"/>
    </row>
    <row r="162" spans="3:7" s="196" customFormat="1">
      <c r="C162" s="317"/>
      <c r="F162" s="164"/>
      <c r="G162" s="198"/>
    </row>
    <row r="163" spans="3:7" s="196" customFormat="1">
      <c r="C163" s="317"/>
      <c r="F163" s="164"/>
      <c r="G163" s="198"/>
    </row>
    <row r="164" spans="3:7" s="196" customFormat="1">
      <c r="C164" s="317"/>
      <c r="F164" s="164"/>
      <c r="G164" s="198"/>
    </row>
    <row r="165" spans="3:7" s="196" customFormat="1">
      <c r="C165" s="317"/>
      <c r="F165" s="164"/>
      <c r="G165" s="198"/>
    </row>
    <row r="166" spans="3:7" s="196" customFormat="1">
      <c r="C166" s="317"/>
      <c r="F166" s="164"/>
      <c r="G166" s="198"/>
    </row>
    <row r="167" spans="3:7" s="196" customFormat="1">
      <c r="C167" s="317"/>
      <c r="F167" s="164"/>
      <c r="G167" s="198"/>
    </row>
    <row r="168" spans="3:7" s="196" customFormat="1">
      <c r="C168" s="317"/>
      <c r="F168" s="164"/>
      <c r="G168" s="198"/>
    </row>
    <row r="169" spans="3:7" s="196" customFormat="1">
      <c r="C169" s="317"/>
      <c r="F169" s="164"/>
      <c r="G169" s="198"/>
    </row>
    <row r="170" spans="3:7" s="196" customFormat="1">
      <c r="C170" s="317"/>
      <c r="F170" s="164"/>
      <c r="G170" s="198"/>
    </row>
    <row r="171" spans="3:7" s="196" customFormat="1">
      <c r="C171" s="317"/>
      <c r="F171" s="164"/>
      <c r="G171" s="198"/>
    </row>
    <row r="172" spans="3:7" s="196" customFormat="1">
      <c r="C172" s="317"/>
      <c r="F172" s="164"/>
      <c r="G172" s="198"/>
    </row>
    <row r="173" spans="3:7" s="196" customFormat="1">
      <c r="C173" s="317"/>
      <c r="F173" s="164"/>
      <c r="G173" s="198"/>
    </row>
    <row r="174" spans="3:7" s="196" customFormat="1">
      <c r="C174" s="317"/>
      <c r="F174" s="164"/>
      <c r="G174" s="198"/>
    </row>
    <row r="175" spans="3:7" s="196" customFormat="1">
      <c r="C175" s="317"/>
      <c r="F175" s="164"/>
      <c r="G175" s="198"/>
    </row>
    <row r="176" spans="3:7" s="196" customFormat="1">
      <c r="C176" s="317"/>
      <c r="F176" s="164"/>
      <c r="G176" s="198"/>
    </row>
    <row r="177" spans="3:7" s="196" customFormat="1">
      <c r="C177" s="317"/>
      <c r="F177" s="164"/>
      <c r="G177" s="198"/>
    </row>
    <row r="178" spans="3:7" s="196" customFormat="1">
      <c r="C178" s="317"/>
      <c r="F178" s="164"/>
      <c r="G178" s="198"/>
    </row>
    <row r="179" spans="3:7" s="196" customFormat="1">
      <c r="C179" s="317"/>
      <c r="F179" s="164"/>
      <c r="G179" s="198"/>
    </row>
    <row r="180" spans="3:7" s="196" customFormat="1">
      <c r="C180" s="317"/>
      <c r="F180" s="164"/>
      <c r="G180" s="198"/>
    </row>
    <row r="181" spans="3:7" s="196" customFormat="1">
      <c r="C181" s="317"/>
      <c r="F181" s="164"/>
      <c r="G181" s="198"/>
    </row>
    <row r="182" spans="3:7" s="196" customFormat="1">
      <c r="C182" s="317"/>
      <c r="F182" s="164"/>
      <c r="G182" s="198"/>
    </row>
    <row r="183" spans="3:7" s="196" customFormat="1">
      <c r="C183" s="317"/>
      <c r="F183" s="164"/>
      <c r="G183" s="198"/>
    </row>
    <row r="184" spans="3:7" s="196" customFormat="1">
      <c r="C184" s="317"/>
      <c r="F184" s="164"/>
      <c r="G184" s="198"/>
    </row>
    <row r="185" spans="3:7" s="196" customFormat="1">
      <c r="C185" s="317"/>
      <c r="F185" s="164"/>
      <c r="G185" s="198"/>
    </row>
    <row r="186" spans="3:7" s="196" customFormat="1">
      <c r="C186" s="317"/>
      <c r="F186" s="164"/>
      <c r="G186" s="198"/>
    </row>
    <row r="187" spans="3:7" s="196" customFormat="1">
      <c r="C187" s="317"/>
      <c r="F187" s="164"/>
      <c r="G187" s="198"/>
    </row>
    <row r="188" spans="3:7" s="196" customFormat="1">
      <c r="C188" s="317"/>
      <c r="F188" s="164"/>
      <c r="G188" s="198"/>
    </row>
    <row r="189" spans="3:7" s="196" customFormat="1">
      <c r="C189" s="317"/>
      <c r="F189" s="164"/>
      <c r="G189" s="198"/>
    </row>
    <row r="190" spans="3:7" s="196" customFormat="1">
      <c r="C190" s="317"/>
      <c r="F190" s="164"/>
      <c r="G190" s="198"/>
    </row>
    <row r="191" spans="3:7" s="196" customFormat="1">
      <c r="C191" s="317"/>
      <c r="F191" s="164"/>
      <c r="G191" s="198"/>
    </row>
    <row r="192" spans="3:7" s="196" customFormat="1">
      <c r="C192" s="317"/>
      <c r="F192" s="164"/>
      <c r="G192" s="198"/>
    </row>
    <row r="193" spans="3:7" s="196" customFormat="1">
      <c r="C193" s="317"/>
      <c r="F193" s="164"/>
      <c r="G193" s="198"/>
    </row>
    <row r="194" spans="3:7" s="196" customFormat="1">
      <c r="C194" s="317"/>
      <c r="F194" s="164"/>
      <c r="G194" s="198"/>
    </row>
    <row r="195" spans="3:7" s="196" customFormat="1">
      <c r="C195" s="317"/>
      <c r="F195" s="164"/>
      <c r="G195" s="198"/>
    </row>
    <row r="196" spans="3:7" s="196" customFormat="1">
      <c r="C196" s="317"/>
      <c r="F196" s="164"/>
      <c r="G196" s="198"/>
    </row>
    <row r="197" spans="3:7" s="196" customFormat="1">
      <c r="C197" s="317"/>
      <c r="F197" s="164"/>
      <c r="G197" s="198"/>
    </row>
    <row r="198" spans="3:7" s="196" customFormat="1">
      <c r="C198" s="317"/>
      <c r="F198" s="164"/>
      <c r="G198" s="198"/>
    </row>
    <row r="199" spans="3:7" s="196" customFormat="1">
      <c r="C199" s="317"/>
      <c r="F199" s="164"/>
      <c r="G199" s="198"/>
    </row>
    <row r="200" spans="3:7" s="196" customFormat="1">
      <c r="C200" s="317"/>
      <c r="F200" s="164"/>
      <c r="G200" s="198"/>
    </row>
    <row r="201" spans="3:7" s="196" customFormat="1">
      <c r="C201" s="317"/>
      <c r="F201" s="164"/>
      <c r="G201" s="198"/>
    </row>
    <row r="202" spans="3:7" s="196" customFormat="1">
      <c r="C202" s="317"/>
      <c r="F202" s="164"/>
      <c r="G202" s="198"/>
    </row>
    <row r="203" spans="3:7" s="196" customFormat="1">
      <c r="C203" s="317"/>
      <c r="F203" s="164"/>
      <c r="G203" s="198"/>
    </row>
    <row r="204" spans="3:7" s="196" customFormat="1">
      <c r="C204" s="317"/>
      <c r="F204" s="164"/>
      <c r="G204" s="198"/>
    </row>
    <row r="205" spans="3:7" s="196" customFormat="1">
      <c r="C205" s="317"/>
      <c r="F205" s="164"/>
      <c r="G205" s="198"/>
    </row>
    <row r="206" spans="3:7" s="196" customFormat="1">
      <c r="C206" s="317"/>
      <c r="F206" s="164"/>
      <c r="G206" s="198"/>
    </row>
    <row r="207" spans="3:7" s="196" customFormat="1">
      <c r="C207" s="317"/>
      <c r="F207" s="164"/>
      <c r="G207" s="198"/>
    </row>
    <row r="208" spans="3:7" s="196" customFormat="1">
      <c r="C208" s="317"/>
      <c r="F208" s="164"/>
      <c r="G208" s="198"/>
    </row>
    <row r="209" spans="3:7" s="196" customFormat="1">
      <c r="C209" s="317"/>
      <c r="F209" s="164"/>
      <c r="G209" s="198"/>
    </row>
    <row r="210" spans="3:7" s="196" customFormat="1">
      <c r="C210" s="317"/>
      <c r="F210" s="164"/>
      <c r="G210" s="198"/>
    </row>
    <row r="211" spans="3:7" s="196" customFormat="1">
      <c r="C211" s="317"/>
      <c r="F211" s="164"/>
      <c r="G211" s="198"/>
    </row>
    <row r="212" spans="3:7" s="196" customFormat="1">
      <c r="C212" s="317"/>
      <c r="F212" s="164"/>
      <c r="G212" s="198"/>
    </row>
    <row r="213" spans="3:7" s="196" customFormat="1">
      <c r="C213" s="317"/>
      <c r="F213" s="164"/>
      <c r="G213" s="198"/>
    </row>
    <row r="214" spans="3:7" s="196" customFormat="1">
      <c r="C214" s="317"/>
      <c r="F214" s="164"/>
      <c r="G214" s="198"/>
    </row>
    <row r="215" spans="3:7" s="196" customFormat="1">
      <c r="C215" s="317"/>
      <c r="F215" s="164"/>
      <c r="G215" s="198"/>
    </row>
    <row r="216" spans="3:7" s="196" customFormat="1">
      <c r="C216" s="317"/>
      <c r="F216" s="164"/>
      <c r="G216" s="198"/>
    </row>
    <row r="217" spans="3:7" s="196" customFormat="1">
      <c r="C217" s="317"/>
      <c r="F217" s="164"/>
      <c r="G217" s="198"/>
    </row>
    <row r="218" spans="3:7" s="196" customFormat="1">
      <c r="C218" s="317"/>
      <c r="F218" s="164"/>
      <c r="G218" s="198"/>
    </row>
    <row r="219" spans="3:7" s="196" customFormat="1">
      <c r="C219" s="317"/>
      <c r="F219" s="164"/>
      <c r="G219" s="198"/>
    </row>
    <row r="220" spans="3:7" s="196" customFormat="1">
      <c r="C220" s="317"/>
      <c r="F220" s="164"/>
      <c r="G220" s="198"/>
    </row>
    <row r="221" spans="3:7" s="196" customFormat="1">
      <c r="C221" s="317"/>
      <c r="F221" s="164"/>
      <c r="G221" s="198"/>
    </row>
    <row r="222" spans="3:7" s="196" customFormat="1">
      <c r="C222" s="317"/>
      <c r="F222" s="164"/>
      <c r="G222" s="198"/>
    </row>
    <row r="223" spans="3:7" s="196" customFormat="1">
      <c r="C223" s="317"/>
      <c r="F223" s="164"/>
      <c r="G223" s="198"/>
    </row>
    <row r="224" spans="3:7" s="196" customFormat="1">
      <c r="C224" s="317"/>
      <c r="F224" s="164"/>
      <c r="G224" s="198"/>
    </row>
    <row r="225" spans="3:7" s="196" customFormat="1">
      <c r="C225" s="317"/>
      <c r="F225" s="164"/>
      <c r="G225" s="198"/>
    </row>
    <row r="226" spans="3:7" s="196" customFormat="1">
      <c r="C226" s="317"/>
      <c r="F226" s="164"/>
      <c r="G226" s="198"/>
    </row>
    <row r="227" spans="3:7" s="196" customFormat="1">
      <c r="C227" s="317"/>
      <c r="F227" s="164"/>
      <c r="G227" s="198"/>
    </row>
    <row r="228" spans="3:7" s="196" customFormat="1">
      <c r="C228" s="317"/>
      <c r="F228" s="164"/>
      <c r="G228" s="198"/>
    </row>
    <row r="229" spans="3:7" s="196" customFormat="1">
      <c r="C229" s="317"/>
      <c r="F229" s="164"/>
      <c r="G229" s="198"/>
    </row>
    <row r="230" spans="3:7" s="196" customFormat="1">
      <c r="C230" s="317"/>
      <c r="F230" s="164"/>
      <c r="G230" s="198"/>
    </row>
    <row r="231" spans="3:7" s="196" customFormat="1">
      <c r="C231" s="317"/>
      <c r="F231" s="164"/>
      <c r="G231" s="198"/>
    </row>
    <row r="232" spans="3:7" s="196" customFormat="1">
      <c r="C232" s="317"/>
      <c r="F232" s="164"/>
      <c r="G232" s="198"/>
    </row>
    <row r="233" spans="3:7" s="196" customFormat="1">
      <c r="C233" s="317"/>
      <c r="F233" s="164"/>
      <c r="G233" s="198"/>
    </row>
    <row r="234" spans="3:7" s="196" customFormat="1">
      <c r="C234" s="317"/>
      <c r="F234" s="164"/>
      <c r="G234" s="198"/>
    </row>
    <row r="235" spans="3:7" s="196" customFormat="1">
      <c r="C235" s="317"/>
      <c r="F235" s="164"/>
      <c r="G235" s="198"/>
    </row>
    <row r="236" spans="3:7" s="196" customFormat="1">
      <c r="C236" s="317"/>
      <c r="F236" s="164"/>
      <c r="G236" s="198"/>
    </row>
    <row r="237" spans="3:7" s="196" customFormat="1">
      <c r="C237" s="317"/>
      <c r="F237" s="164"/>
      <c r="G237" s="198"/>
    </row>
    <row r="238" spans="3:7" s="196" customFormat="1">
      <c r="C238" s="317"/>
      <c r="F238" s="164"/>
      <c r="G238" s="198"/>
    </row>
    <row r="239" spans="3:7" s="196" customFormat="1">
      <c r="C239" s="317"/>
      <c r="F239" s="164"/>
      <c r="G239" s="198"/>
    </row>
    <row r="240" spans="3:7" s="196" customFormat="1">
      <c r="C240" s="317"/>
      <c r="F240" s="164"/>
      <c r="G240" s="198"/>
    </row>
    <row r="241" spans="3:7" s="196" customFormat="1">
      <c r="C241" s="317"/>
      <c r="F241" s="164"/>
      <c r="G241" s="198"/>
    </row>
    <row r="242" spans="3:7" s="196" customFormat="1">
      <c r="C242" s="317"/>
      <c r="F242" s="164"/>
      <c r="G242" s="198"/>
    </row>
    <row r="243" spans="3:7" s="196" customFormat="1">
      <c r="C243" s="317"/>
      <c r="F243" s="164"/>
      <c r="G243" s="198"/>
    </row>
    <row r="244" spans="3:7" s="196" customFormat="1">
      <c r="C244" s="317"/>
      <c r="F244" s="164"/>
      <c r="G244" s="198"/>
    </row>
    <row r="245" spans="3:7" s="196" customFormat="1">
      <c r="C245" s="317"/>
      <c r="F245" s="164"/>
      <c r="G245" s="198"/>
    </row>
    <row r="246" spans="3:7" s="196" customFormat="1">
      <c r="C246" s="317"/>
      <c r="F246" s="164"/>
      <c r="G246" s="198"/>
    </row>
    <row r="247" spans="3:7" s="196" customFormat="1">
      <c r="C247" s="317"/>
      <c r="F247" s="164"/>
      <c r="G247" s="198"/>
    </row>
    <row r="248" spans="3:7" s="196" customFormat="1">
      <c r="C248" s="317"/>
      <c r="F248" s="164"/>
      <c r="G248" s="198"/>
    </row>
    <row r="249" spans="3:7" s="196" customFormat="1">
      <c r="C249" s="317"/>
      <c r="F249" s="164"/>
      <c r="G249" s="198"/>
    </row>
    <row r="250" spans="3:7" s="196" customFormat="1">
      <c r="C250" s="317"/>
      <c r="F250" s="164"/>
      <c r="G250" s="198"/>
    </row>
    <row r="251" spans="3:7" s="196" customFormat="1">
      <c r="C251" s="317"/>
      <c r="F251" s="164"/>
      <c r="G251" s="198"/>
    </row>
    <row r="252" spans="3:7" s="196" customFormat="1">
      <c r="C252" s="317"/>
      <c r="F252" s="164"/>
      <c r="G252" s="198"/>
    </row>
    <row r="253" spans="3:7" s="196" customFormat="1">
      <c r="C253" s="317"/>
      <c r="F253" s="164"/>
      <c r="G253" s="198"/>
    </row>
    <row r="254" spans="3:7" s="196" customFormat="1">
      <c r="C254" s="317"/>
      <c r="F254" s="164"/>
      <c r="G254" s="198"/>
    </row>
    <row r="255" spans="3:7" s="196" customFormat="1">
      <c r="C255" s="317"/>
      <c r="F255" s="164"/>
      <c r="G255" s="198"/>
    </row>
    <row r="256" spans="3:7" s="196" customFormat="1">
      <c r="C256" s="317"/>
      <c r="F256" s="164"/>
      <c r="G256" s="198"/>
    </row>
    <row r="257" spans="3:7" s="196" customFormat="1">
      <c r="C257" s="317"/>
      <c r="F257" s="164"/>
      <c r="G257" s="198"/>
    </row>
    <row r="258" spans="3:7" s="196" customFormat="1">
      <c r="C258" s="317"/>
      <c r="F258" s="164"/>
      <c r="G258" s="198"/>
    </row>
    <row r="259" spans="3:7" s="196" customFormat="1">
      <c r="C259" s="317"/>
      <c r="F259" s="164"/>
      <c r="G259" s="198"/>
    </row>
    <row r="260" spans="3:7" s="196" customFormat="1">
      <c r="C260" s="317"/>
      <c r="F260" s="164"/>
      <c r="G260" s="198"/>
    </row>
    <row r="261" spans="3:7" s="196" customFormat="1">
      <c r="C261" s="317"/>
      <c r="F261" s="164"/>
      <c r="G261" s="198"/>
    </row>
    <row r="262" spans="3:7" s="196" customFormat="1">
      <c r="C262" s="317"/>
      <c r="F262" s="164"/>
      <c r="G262" s="198"/>
    </row>
    <row r="263" spans="3:7" s="196" customFormat="1">
      <c r="C263" s="317"/>
      <c r="F263" s="164"/>
      <c r="G263" s="198"/>
    </row>
    <row r="264" spans="3:7" s="196" customFormat="1">
      <c r="C264" s="317"/>
      <c r="F264" s="164"/>
      <c r="G264" s="198"/>
    </row>
    <row r="265" spans="3:7" s="196" customFormat="1">
      <c r="C265" s="317"/>
      <c r="F265" s="164"/>
      <c r="G265" s="198"/>
    </row>
    <row r="266" spans="3:7" s="196" customFormat="1">
      <c r="C266" s="317"/>
      <c r="F266" s="164"/>
      <c r="G266" s="198"/>
    </row>
    <row r="267" spans="3:7" s="196" customFormat="1">
      <c r="C267" s="317"/>
      <c r="F267" s="164"/>
      <c r="G267" s="198"/>
    </row>
    <row r="268" spans="3:7" s="196" customFormat="1">
      <c r="C268" s="317"/>
      <c r="F268" s="164"/>
      <c r="G268" s="198"/>
    </row>
    <row r="269" spans="3:7" s="196" customFormat="1">
      <c r="C269" s="317"/>
      <c r="F269" s="164"/>
      <c r="G269" s="198"/>
    </row>
    <row r="270" spans="3:7" s="196" customFormat="1">
      <c r="C270" s="317"/>
      <c r="F270" s="164"/>
      <c r="G270" s="198"/>
    </row>
    <row r="271" spans="3:7" s="196" customFormat="1">
      <c r="C271" s="317"/>
      <c r="F271" s="164"/>
      <c r="G271" s="198"/>
    </row>
    <row r="272" spans="3:7" s="196" customFormat="1">
      <c r="C272" s="317"/>
      <c r="F272" s="164"/>
      <c r="G272" s="198"/>
    </row>
    <row r="273" spans="3:7" s="196" customFormat="1">
      <c r="C273" s="317"/>
      <c r="F273" s="164"/>
      <c r="G273" s="198"/>
    </row>
    <row r="274" spans="3:7" s="196" customFormat="1">
      <c r="C274" s="317"/>
      <c r="F274" s="164"/>
      <c r="G274" s="198"/>
    </row>
    <row r="275" spans="3:7" s="196" customFormat="1">
      <c r="C275" s="317"/>
      <c r="F275" s="164"/>
      <c r="G275" s="198"/>
    </row>
    <row r="276" spans="3:7" s="196" customFormat="1">
      <c r="C276" s="317"/>
      <c r="F276" s="164"/>
      <c r="G276" s="198"/>
    </row>
    <row r="277" spans="3:7" s="196" customFormat="1">
      <c r="C277" s="317"/>
      <c r="F277" s="164"/>
      <c r="G277" s="198"/>
    </row>
    <row r="278" spans="3:7" s="196" customFormat="1">
      <c r="C278" s="317"/>
      <c r="F278" s="164"/>
      <c r="G278" s="198"/>
    </row>
    <row r="279" spans="3:7" s="196" customFormat="1">
      <c r="C279" s="317"/>
      <c r="F279" s="164"/>
      <c r="G279" s="198"/>
    </row>
    <row r="280" spans="3:7" s="196" customFormat="1">
      <c r="C280" s="317"/>
      <c r="F280" s="164"/>
      <c r="G280" s="198"/>
    </row>
    <row r="281" spans="3:7" s="196" customFormat="1">
      <c r="C281" s="317"/>
      <c r="F281" s="164"/>
      <c r="G281" s="198"/>
    </row>
    <row r="282" spans="3:7" s="196" customFormat="1">
      <c r="C282" s="317"/>
      <c r="F282" s="164"/>
      <c r="G282" s="198"/>
    </row>
    <row r="283" spans="3:7" s="196" customFormat="1">
      <c r="C283" s="317"/>
      <c r="F283" s="164"/>
      <c r="G283" s="198"/>
    </row>
    <row r="284" spans="3:7" s="196" customFormat="1">
      <c r="C284" s="317"/>
      <c r="F284" s="164"/>
      <c r="G284" s="198"/>
    </row>
    <row r="285" spans="3:7" s="196" customFormat="1">
      <c r="C285" s="317"/>
      <c r="F285" s="164"/>
      <c r="G285" s="198"/>
    </row>
    <row r="286" spans="3:7" s="196" customFormat="1">
      <c r="C286" s="317"/>
      <c r="F286" s="164"/>
      <c r="G286" s="198"/>
    </row>
    <row r="287" spans="3:7" s="196" customFormat="1">
      <c r="C287" s="317"/>
      <c r="F287" s="164"/>
      <c r="G287" s="198"/>
    </row>
    <row r="288" spans="3:7" s="196" customFormat="1">
      <c r="C288" s="317"/>
      <c r="F288" s="164"/>
      <c r="G288" s="198"/>
    </row>
    <row r="289" spans="3:7" s="196" customFormat="1">
      <c r="C289" s="317"/>
      <c r="F289" s="164"/>
      <c r="G289" s="198"/>
    </row>
    <row r="290" spans="3:7" s="196" customFormat="1">
      <c r="C290" s="317"/>
      <c r="F290" s="164"/>
      <c r="G290" s="198"/>
    </row>
    <row r="291" spans="3:7" s="196" customFormat="1">
      <c r="C291" s="317"/>
      <c r="F291" s="164"/>
      <c r="G291" s="198"/>
    </row>
    <row r="292" spans="3:7" s="196" customFormat="1">
      <c r="C292" s="317"/>
      <c r="F292" s="164"/>
      <c r="G292" s="198"/>
    </row>
    <row r="293" spans="3:7" s="196" customFormat="1">
      <c r="C293" s="317"/>
      <c r="F293" s="164"/>
      <c r="G293" s="198"/>
    </row>
    <row r="294" spans="3:7" s="196" customFormat="1">
      <c r="C294" s="317"/>
      <c r="F294" s="164"/>
      <c r="G294" s="198"/>
    </row>
    <row r="295" spans="3:7" s="196" customFormat="1">
      <c r="C295" s="317"/>
      <c r="F295" s="164"/>
      <c r="G295" s="198"/>
    </row>
    <row r="296" spans="3:7" s="196" customFormat="1">
      <c r="C296" s="317"/>
      <c r="F296" s="164"/>
      <c r="G296" s="198"/>
    </row>
    <row r="297" spans="3:7" s="196" customFormat="1">
      <c r="C297" s="317"/>
      <c r="F297" s="164"/>
      <c r="G297" s="198"/>
    </row>
    <row r="298" spans="3:7" s="196" customFormat="1">
      <c r="C298" s="317"/>
      <c r="F298" s="164"/>
      <c r="G298" s="198"/>
    </row>
    <row r="299" spans="3:7" s="196" customFormat="1">
      <c r="C299" s="317"/>
      <c r="F299" s="164"/>
      <c r="G299" s="198"/>
    </row>
    <row r="300" spans="3:7" s="196" customFormat="1">
      <c r="C300" s="317"/>
      <c r="F300" s="164"/>
      <c r="G300" s="198"/>
    </row>
    <row r="301" spans="3:7" s="196" customFormat="1">
      <c r="C301" s="317"/>
      <c r="F301" s="164"/>
      <c r="G301" s="198"/>
    </row>
    <row r="302" spans="3:7" s="196" customFormat="1">
      <c r="C302" s="317"/>
      <c r="F302" s="164"/>
      <c r="G302" s="198"/>
    </row>
    <row r="303" spans="3:7" s="196" customFormat="1">
      <c r="C303" s="317"/>
      <c r="F303" s="164"/>
      <c r="G303" s="198"/>
    </row>
    <row r="304" spans="3:7" s="196" customFormat="1">
      <c r="C304" s="317"/>
      <c r="F304" s="164"/>
      <c r="G304" s="198"/>
    </row>
    <row r="305" spans="3:7" s="196" customFormat="1">
      <c r="C305" s="317"/>
      <c r="F305" s="164"/>
      <c r="G305" s="198"/>
    </row>
    <row r="306" spans="3:7" s="196" customFormat="1">
      <c r="C306" s="317"/>
      <c r="F306" s="164"/>
      <c r="G306" s="198"/>
    </row>
    <row r="307" spans="3:7" s="196" customFormat="1">
      <c r="C307" s="317"/>
      <c r="F307" s="164"/>
      <c r="G307" s="198"/>
    </row>
    <row r="308" spans="3:7" s="196" customFormat="1">
      <c r="C308" s="317"/>
      <c r="F308" s="164"/>
      <c r="G308" s="198"/>
    </row>
    <row r="309" spans="3:7" s="196" customFormat="1">
      <c r="C309" s="317"/>
      <c r="F309" s="164"/>
      <c r="G309" s="198"/>
    </row>
    <row r="310" spans="3:7" s="196" customFormat="1">
      <c r="C310" s="317"/>
      <c r="F310" s="164"/>
      <c r="G310" s="198"/>
    </row>
    <row r="311" spans="3:7" s="196" customFormat="1">
      <c r="C311" s="317"/>
      <c r="F311" s="164"/>
      <c r="G311" s="198"/>
    </row>
    <row r="312" spans="3:7" s="196" customFormat="1">
      <c r="C312" s="317"/>
      <c r="F312" s="164"/>
      <c r="G312" s="198"/>
    </row>
    <row r="313" spans="3:7" s="196" customFormat="1">
      <c r="C313" s="317"/>
      <c r="F313" s="164"/>
      <c r="G313" s="198"/>
    </row>
    <row r="314" spans="3:7" s="196" customFormat="1">
      <c r="C314" s="317"/>
      <c r="F314" s="164"/>
      <c r="G314" s="198"/>
    </row>
    <row r="315" spans="3:7" s="196" customFormat="1">
      <c r="C315" s="317"/>
      <c r="F315" s="164"/>
      <c r="G315" s="198"/>
    </row>
    <row r="316" spans="3:7" s="196" customFormat="1">
      <c r="C316" s="317"/>
      <c r="F316" s="164"/>
      <c r="G316" s="198"/>
    </row>
    <row r="317" spans="3:7" s="196" customFormat="1">
      <c r="C317" s="317"/>
      <c r="F317" s="164"/>
      <c r="G317" s="198"/>
    </row>
    <row r="318" spans="3:7" s="196" customFormat="1">
      <c r="C318" s="317"/>
      <c r="F318" s="164"/>
      <c r="G318" s="198"/>
    </row>
    <row r="319" spans="3:7" s="196" customFormat="1">
      <c r="C319" s="317"/>
      <c r="F319" s="164"/>
      <c r="G319" s="198"/>
    </row>
    <row r="320" spans="3:7" s="196" customFormat="1">
      <c r="C320" s="317"/>
      <c r="F320" s="164"/>
      <c r="G320" s="198"/>
    </row>
    <row r="321" spans="3:7" s="196" customFormat="1">
      <c r="C321" s="317"/>
      <c r="F321" s="164"/>
      <c r="G321" s="198"/>
    </row>
    <row r="322" spans="3:7" s="196" customFormat="1">
      <c r="C322" s="317"/>
      <c r="F322" s="164"/>
      <c r="G322" s="198"/>
    </row>
    <row r="323" spans="3:7" s="196" customFormat="1">
      <c r="C323" s="317"/>
      <c r="F323" s="164"/>
      <c r="G323" s="198"/>
    </row>
    <row r="324" spans="3:7" s="196" customFormat="1">
      <c r="C324" s="317"/>
      <c r="F324" s="164"/>
      <c r="G324" s="198"/>
    </row>
    <row r="325" spans="3:7" s="196" customFormat="1">
      <c r="C325" s="317"/>
      <c r="F325" s="164"/>
      <c r="G325" s="198"/>
    </row>
    <row r="326" spans="3:7" s="196" customFormat="1">
      <c r="C326" s="317"/>
      <c r="F326" s="164"/>
      <c r="G326" s="198"/>
    </row>
    <row r="327" spans="3:7" s="196" customFormat="1">
      <c r="C327" s="317"/>
      <c r="F327" s="164"/>
      <c r="G327" s="198"/>
    </row>
    <row r="328" spans="3:7" s="196" customFormat="1">
      <c r="C328" s="317"/>
      <c r="F328" s="164"/>
      <c r="G328" s="198"/>
    </row>
    <row r="329" spans="3:7" s="196" customFormat="1">
      <c r="C329" s="317"/>
      <c r="F329" s="164"/>
      <c r="G329" s="198"/>
    </row>
    <row r="330" spans="3:7" s="196" customFormat="1">
      <c r="C330" s="317"/>
      <c r="F330" s="164"/>
      <c r="G330" s="198"/>
    </row>
    <row r="331" spans="3:7" s="196" customFormat="1">
      <c r="C331" s="317"/>
      <c r="F331" s="164"/>
      <c r="G331" s="198"/>
    </row>
    <row r="332" spans="3:7" s="196" customFormat="1">
      <c r="C332" s="317"/>
      <c r="F332" s="164"/>
      <c r="G332" s="198"/>
    </row>
    <row r="333" spans="3:7" s="196" customFormat="1">
      <c r="C333" s="317"/>
      <c r="F333" s="164"/>
      <c r="G333" s="198"/>
    </row>
    <row r="334" spans="3:7" s="196" customFormat="1">
      <c r="C334" s="317"/>
      <c r="F334" s="164"/>
      <c r="G334" s="198"/>
    </row>
    <row r="335" spans="3:7" s="196" customFormat="1">
      <c r="C335" s="317"/>
      <c r="F335" s="164"/>
      <c r="G335" s="198"/>
    </row>
    <row r="336" spans="3:7" s="196" customFormat="1">
      <c r="C336" s="317"/>
      <c r="F336" s="164"/>
      <c r="G336" s="198"/>
    </row>
    <row r="337" spans="3:7" s="196" customFormat="1">
      <c r="C337" s="317"/>
      <c r="F337" s="164"/>
      <c r="G337" s="198"/>
    </row>
    <row r="338" spans="3:7" s="196" customFormat="1">
      <c r="C338" s="317"/>
      <c r="F338" s="164"/>
      <c r="G338" s="198"/>
    </row>
    <row r="339" spans="3:7" s="196" customFormat="1">
      <c r="C339" s="317"/>
      <c r="F339" s="164"/>
      <c r="G339" s="198"/>
    </row>
    <row r="340" spans="3:7" s="196" customFormat="1">
      <c r="C340" s="317"/>
      <c r="F340" s="164"/>
      <c r="G340" s="198"/>
    </row>
    <row r="341" spans="3:7" s="196" customFormat="1">
      <c r="C341" s="317"/>
      <c r="F341" s="164"/>
      <c r="G341" s="198"/>
    </row>
    <row r="342" spans="3:7" s="196" customFormat="1">
      <c r="C342" s="317"/>
      <c r="F342" s="164"/>
      <c r="G342" s="198"/>
    </row>
    <row r="343" spans="3:7" s="196" customFormat="1">
      <c r="C343" s="317"/>
      <c r="F343" s="164"/>
      <c r="G343" s="198"/>
    </row>
    <row r="344" spans="3:7" s="196" customFormat="1">
      <c r="C344" s="317"/>
      <c r="F344" s="164"/>
      <c r="G344" s="198"/>
    </row>
    <row r="345" spans="3:7" s="196" customFormat="1">
      <c r="C345" s="317"/>
      <c r="F345" s="164"/>
      <c r="G345" s="198"/>
    </row>
    <row r="346" spans="3:7" s="196" customFormat="1">
      <c r="C346" s="317"/>
      <c r="F346" s="164"/>
      <c r="G346" s="198"/>
    </row>
    <row r="347" spans="3:7" s="196" customFormat="1">
      <c r="C347" s="317"/>
      <c r="F347" s="164"/>
      <c r="G347" s="198"/>
    </row>
    <row r="348" spans="3:7" s="196" customFormat="1">
      <c r="C348" s="317"/>
      <c r="F348" s="164"/>
      <c r="G348" s="198"/>
    </row>
    <row r="349" spans="3:7" s="196" customFormat="1">
      <c r="C349" s="317"/>
      <c r="F349" s="164"/>
      <c r="G349" s="198"/>
    </row>
    <row r="350" spans="3:7" s="196" customFormat="1">
      <c r="C350" s="317"/>
      <c r="F350" s="164"/>
      <c r="G350" s="198"/>
    </row>
    <row r="351" spans="3:7" s="196" customFormat="1">
      <c r="C351" s="317"/>
      <c r="F351" s="164"/>
      <c r="G351" s="198"/>
    </row>
    <row r="352" spans="3:7" s="196" customFormat="1">
      <c r="C352" s="317"/>
      <c r="F352" s="164"/>
      <c r="G352" s="198"/>
    </row>
    <row r="353" spans="3:7" s="196" customFormat="1">
      <c r="C353" s="317"/>
      <c r="F353" s="164"/>
      <c r="G353" s="198"/>
    </row>
    <row r="354" spans="3:7" s="196" customFormat="1">
      <c r="C354" s="317"/>
      <c r="F354" s="164"/>
      <c r="G354" s="198"/>
    </row>
    <row r="355" spans="3:7" s="196" customFormat="1">
      <c r="C355" s="317"/>
      <c r="F355" s="164"/>
      <c r="G355" s="198"/>
    </row>
    <row r="356" spans="3:7" s="196" customFormat="1">
      <c r="C356" s="317"/>
      <c r="F356" s="164"/>
      <c r="G356" s="198"/>
    </row>
    <row r="357" spans="3:7" s="196" customFormat="1">
      <c r="C357" s="317"/>
      <c r="F357" s="164"/>
      <c r="G357" s="198"/>
    </row>
    <row r="358" spans="3:7" s="196" customFormat="1">
      <c r="C358" s="317"/>
      <c r="F358" s="164"/>
      <c r="G358" s="198"/>
    </row>
    <row r="359" spans="3:7" s="196" customFormat="1">
      <c r="C359" s="317"/>
      <c r="F359" s="164"/>
      <c r="G359" s="198"/>
    </row>
    <row r="360" spans="3:7" s="196" customFormat="1">
      <c r="C360" s="317"/>
      <c r="F360" s="164"/>
      <c r="G360" s="198"/>
    </row>
    <row r="361" spans="3:7" s="196" customFormat="1">
      <c r="C361" s="317"/>
      <c r="F361" s="164"/>
      <c r="G361" s="198"/>
    </row>
    <row r="362" spans="3:7" s="196" customFormat="1">
      <c r="C362" s="317"/>
      <c r="F362" s="164"/>
      <c r="G362" s="198"/>
    </row>
    <row r="363" spans="3:7" s="196" customFormat="1">
      <c r="C363" s="317"/>
      <c r="F363" s="164"/>
      <c r="G363" s="198"/>
    </row>
    <row r="364" spans="3:7" s="196" customFormat="1">
      <c r="C364" s="317"/>
      <c r="F364" s="164"/>
      <c r="G364" s="198"/>
    </row>
    <row r="365" spans="3:7" s="196" customFormat="1">
      <c r="C365" s="317"/>
      <c r="F365" s="164"/>
      <c r="G365" s="198"/>
    </row>
    <row r="366" spans="3:7" s="196" customFormat="1">
      <c r="C366" s="317"/>
      <c r="F366" s="164"/>
      <c r="G366" s="198"/>
    </row>
    <row r="367" spans="3:7" s="196" customFormat="1">
      <c r="C367" s="317"/>
      <c r="F367" s="164"/>
      <c r="G367" s="198"/>
    </row>
    <row r="368" spans="3:7" s="196" customFormat="1">
      <c r="C368" s="317"/>
      <c r="F368" s="164"/>
      <c r="G368" s="198"/>
    </row>
    <row r="369" spans="3:7" s="196" customFormat="1">
      <c r="C369" s="317"/>
      <c r="F369" s="164"/>
      <c r="G369" s="198"/>
    </row>
    <row r="370" spans="3:7" s="196" customFormat="1">
      <c r="C370" s="317"/>
      <c r="F370" s="164"/>
      <c r="G370" s="198"/>
    </row>
    <row r="371" spans="3:7" s="196" customFormat="1">
      <c r="C371" s="317"/>
      <c r="F371" s="164"/>
      <c r="G371" s="198"/>
    </row>
    <row r="372" spans="3:7" s="196" customFormat="1">
      <c r="C372" s="317"/>
      <c r="F372" s="164"/>
      <c r="G372" s="198"/>
    </row>
    <row r="373" spans="3:7" s="196" customFormat="1">
      <c r="C373" s="317"/>
      <c r="F373" s="164"/>
      <c r="G373" s="198"/>
    </row>
    <row r="374" spans="3:7" s="196" customFormat="1">
      <c r="C374" s="317"/>
      <c r="F374" s="164"/>
      <c r="G374" s="198"/>
    </row>
    <row r="375" spans="3:7" s="196" customFormat="1">
      <c r="C375" s="317"/>
      <c r="F375" s="164"/>
      <c r="G375" s="198"/>
    </row>
    <row r="376" spans="3:7" s="196" customFormat="1">
      <c r="C376" s="317"/>
      <c r="F376" s="164"/>
      <c r="G376" s="198"/>
    </row>
    <row r="377" spans="3:7" s="196" customFormat="1">
      <c r="C377" s="317"/>
      <c r="F377" s="164"/>
      <c r="G377" s="198"/>
    </row>
    <row r="378" spans="3:7" s="196" customFormat="1">
      <c r="C378" s="317"/>
      <c r="F378" s="164"/>
      <c r="G378" s="198"/>
    </row>
    <row r="379" spans="3:7" s="196" customFormat="1">
      <c r="C379" s="317"/>
      <c r="F379" s="164"/>
      <c r="G379" s="198"/>
    </row>
    <row r="380" spans="3:7" s="196" customFormat="1">
      <c r="C380" s="317"/>
      <c r="F380" s="164"/>
      <c r="G380" s="198"/>
    </row>
    <row r="381" spans="3:7" s="196" customFormat="1">
      <c r="C381" s="317"/>
      <c r="F381" s="164"/>
      <c r="G381" s="198"/>
    </row>
    <row r="382" spans="3:7" s="196" customFormat="1">
      <c r="C382" s="317"/>
      <c r="F382" s="164"/>
      <c r="G382" s="198"/>
    </row>
    <row r="383" spans="3:7" s="196" customFormat="1">
      <c r="C383" s="317"/>
      <c r="F383" s="164"/>
      <c r="G383" s="198"/>
    </row>
    <row r="384" spans="3:7" s="196" customFormat="1">
      <c r="C384" s="317"/>
      <c r="F384" s="164"/>
      <c r="G384" s="198"/>
    </row>
    <row r="385" spans="3:7" s="196" customFormat="1">
      <c r="C385" s="317"/>
      <c r="F385" s="164"/>
      <c r="G385" s="198"/>
    </row>
    <row r="386" spans="3:7" s="196" customFormat="1">
      <c r="C386" s="317"/>
      <c r="F386" s="164"/>
      <c r="G386" s="198"/>
    </row>
    <row r="387" spans="3:7" s="196" customFormat="1">
      <c r="C387" s="317"/>
      <c r="F387" s="164"/>
      <c r="G387" s="198"/>
    </row>
    <row r="388" spans="3:7" s="196" customFormat="1">
      <c r="C388" s="317"/>
      <c r="F388" s="164"/>
      <c r="G388" s="198"/>
    </row>
    <row r="389" spans="3:7" s="196" customFormat="1">
      <c r="C389" s="317"/>
      <c r="F389" s="164"/>
      <c r="G389" s="198"/>
    </row>
    <row r="390" spans="3:7" s="196" customFormat="1">
      <c r="C390" s="317"/>
      <c r="F390" s="164"/>
      <c r="G390" s="198"/>
    </row>
    <row r="391" spans="3:7" s="196" customFormat="1">
      <c r="C391" s="317"/>
      <c r="F391" s="164"/>
      <c r="G391" s="198"/>
    </row>
    <row r="392" spans="3:7" s="196" customFormat="1">
      <c r="C392" s="317"/>
      <c r="F392" s="164"/>
      <c r="G392" s="198"/>
    </row>
    <row r="393" spans="3:7" s="196" customFormat="1">
      <c r="C393" s="317"/>
      <c r="F393" s="164"/>
      <c r="G393" s="198"/>
    </row>
    <row r="394" spans="3:7" s="196" customFormat="1">
      <c r="C394" s="317"/>
      <c r="F394" s="164"/>
      <c r="G394" s="198"/>
    </row>
    <row r="395" spans="3:7" s="196" customFormat="1">
      <c r="C395" s="317"/>
      <c r="F395" s="164"/>
      <c r="G395" s="198"/>
    </row>
    <row r="396" spans="3:7" s="196" customFormat="1">
      <c r="C396" s="317"/>
      <c r="F396" s="164"/>
      <c r="G396" s="198"/>
    </row>
    <row r="397" spans="3:7" s="196" customFormat="1">
      <c r="C397" s="317"/>
      <c r="F397" s="164"/>
      <c r="G397" s="198"/>
    </row>
    <row r="398" spans="3:7" s="196" customFormat="1">
      <c r="C398" s="317"/>
      <c r="F398" s="164"/>
      <c r="G398" s="198"/>
    </row>
    <row r="399" spans="3:7" s="196" customFormat="1">
      <c r="C399" s="317"/>
      <c r="F399" s="164"/>
      <c r="G399" s="198"/>
    </row>
    <row r="400" spans="3:7" s="196" customFormat="1">
      <c r="C400" s="317"/>
      <c r="F400" s="164"/>
      <c r="G400" s="198"/>
    </row>
    <row r="401" spans="3:7" s="196" customFormat="1">
      <c r="C401" s="317"/>
      <c r="F401" s="164"/>
      <c r="G401" s="198"/>
    </row>
    <row r="402" spans="3:7" s="196" customFormat="1">
      <c r="C402" s="317"/>
      <c r="F402" s="164"/>
      <c r="G402" s="198"/>
    </row>
    <row r="403" spans="3:7" s="196" customFormat="1">
      <c r="C403" s="317"/>
      <c r="F403" s="164"/>
      <c r="G403" s="198"/>
    </row>
    <row r="404" spans="3:7" s="196" customFormat="1">
      <c r="C404" s="317"/>
      <c r="F404" s="164"/>
      <c r="G404" s="198"/>
    </row>
    <row r="405" spans="3:7" s="196" customFormat="1">
      <c r="C405" s="317"/>
      <c r="F405" s="164"/>
      <c r="G405" s="198"/>
    </row>
    <row r="406" spans="3:7" s="196" customFormat="1">
      <c r="C406" s="317"/>
      <c r="F406" s="164"/>
      <c r="G406" s="198"/>
    </row>
    <row r="407" spans="3:7" s="196" customFormat="1">
      <c r="C407" s="317"/>
      <c r="F407" s="164"/>
      <c r="G407" s="198"/>
    </row>
    <row r="408" spans="3:7" s="196" customFormat="1">
      <c r="C408" s="317"/>
      <c r="F408" s="164"/>
      <c r="G408" s="198"/>
    </row>
    <row r="409" spans="3:7" s="196" customFormat="1">
      <c r="C409" s="317"/>
      <c r="F409" s="164"/>
      <c r="G409" s="198"/>
    </row>
    <row r="410" spans="3:7" s="196" customFormat="1">
      <c r="C410" s="317"/>
      <c r="F410" s="164"/>
      <c r="G410" s="198"/>
    </row>
    <row r="411" spans="3:7" s="196" customFormat="1">
      <c r="C411" s="317"/>
      <c r="F411" s="164"/>
      <c r="G411" s="198"/>
    </row>
    <row r="412" spans="3:7" s="196" customFormat="1">
      <c r="C412" s="317"/>
      <c r="F412" s="164"/>
      <c r="G412" s="198"/>
    </row>
    <row r="413" spans="3:7" s="196" customFormat="1">
      <c r="C413" s="317"/>
      <c r="F413" s="164"/>
      <c r="G413" s="198"/>
    </row>
    <row r="414" spans="3:7" s="196" customFormat="1">
      <c r="C414" s="317"/>
      <c r="F414" s="164"/>
      <c r="G414" s="198"/>
    </row>
    <row r="415" spans="3:7" s="196" customFormat="1">
      <c r="C415" s="317"/>
      <c r="F415" s="164"/>
      <c r="G415" s="198"/>
    </row>
    <row r="416" spans="3:7" s="196" customFormat="1">
      <c r="C416" s="317"/>
      <c r="F416" s="164"/>
      <c r="G416" s="198"/>
    </row>
    <row r="417" spans="3:7" s="196" customFormat="1">
      <c r="C417" s="317"/>
      <c r="F417" s="164"/>
      <c r="G417" s="198"/>
    </row>
    <row r="418" spans="3:7" s="196" customFormat="1">
      <c r="C418" s="317"/>
      <c r="F418" s="164"/>
      <c r="G418" s="198"/>
    </row>
    <row r="419" spans="3:7" s="196" customFormat="1">
      <c r="C419" s="317"/>
      <c r="F419" s="164"/>
      <c r="G419" s="198"/>
    </row>
    <row r="420" spans="3:7" s="196" customFormat="1">
      <c r="C420" s="317"/>
      <c r="F420" s="164"/>
      <c r="G420" s="198"/>
    </row>
    <row r="421" spans="3:7" s="196" customFormat="1">
      <c r="C421" s="317"/>
      <c r="F421" s="164"/>
      <c r="G421" s="198"/>
    </row>
    <row r="422" spans="3:7" s="196" customFormat="1">
      <c r="C422" s="317"/>
      <c r="F422" s="164"/>
      <c r="G422" s="198"/>
    </row>
    <row r="423" spans="3:7" s="196" customFormat="1">
      <c r="C423" s="317"/>
      <c r="F423" s="164"/>
      <c r="G423" s="198"/>
    </row>
    <row r="424" spans="3:7" s="196" customFormat="1">
      <c r="C424" s="317"/>
      <c r="F424" s="164"/>
      <c r="G424" s="198"/>
    </row>
    <row r="425" spans="3:7" s="196" customFormat="1">
      <c r="C425" s="317"/>
      <c r="F425" s="164"/>
      <c r="G425" s="198"/>
    </row>
    <row r="426" spans="3:7" s="196" customFormat="1">
      <c r="C426" s="317"/>
      <c r="F426" s="164"/>
      <c r="G426" s="198"/>
    </row>
    <row r="427" spans="3:7" s="196" customFormat="1">
      <c r="C427" s="317"/>
      <c r="F427" s="164"/>
      <c r="G427" s="198"/>
    </row>
    <row r="428" spans="3:7" s="196" customFormat="1">
      <c r="C428" s="317"/>
      <c r="F428" s="164"/>
      <c r="G428" s="198"/>
    </row>
    <row r="429" spans="3:7" s="196" customFormat="1">
      <c r="C429" s="317"/>
      <c r="F429" s="164"/>
      <c r="G429" s="198"/>
    </row>
    <row r="430" spans="3:7" s="196" customFormat="1">
      <c r="C430" s="317"/>
      <c r="F430" s="164"/>
      <c r="G430" s="198"/>
    </row>
    <row r="431" spans="3:7" s="196" customFormat="1">
      <c r="C431" s="317"/>
      <c r="F431" s="164"/>
      <c r="G431" s="198"/>
    </row>
    <row r="432" spans="3:7" s="196" customFormat="1">
      <c r="C432" s="317"/>
      <c r="F432" s="164"/>
      <c r="G432" s="198"/>
    </row>
    <row r="433" spans="3:7" s="196" customFormat="1">
      <c r="C433" s="317"/>
      <c r="F433" s="164"/>
      <c r="G433" s="198"/>
    </row>
    <row r="434" spans="3:7" s="196" customFormat="1">
      <c r="C434" s="317"/>
      <c r="F434" s="164"/>
      <c r="G434" s="198"/>
    </row>
    <row r="435" spans="3:7" s="196" customFormat="1">
      <c r="C435" s="317"/>
      <c r="F435" s="164"/>
      <c r="G435" s="198"/>
    </row>
    <row r="436" spans="3:7" s="196" customFormat="1">
      <c r="C436" s="317"/>
      <c r="F436" s="164"/>
      <c r="G436" s="198"/>
    </row>
    <row r="437" spans="3:7" s="196" customFormat="1">
      <c r="C437" s="317"/>
      <c r="F437" s="164"/>
      <c r="G437" s="198"/>
    </row>
    <row r="438" spans="3:7" s="196" customFormat="1">
      <c r="C438" s="317"/>
      <c r="F438" s="164"/>
      <c r="G438" s="198"/>
    </row>
    <row r="439" spans="3:7" s="196" customFormat="1">
      <c r="C439" s="317"/>
      <c r="F439" s="164"/>
      <c r="G439" s="198"/>
    </row>
    <row r="440" spans="3:7" s="196" customFormat="1">
      <c r="C440" s="317"/>
      <c r="F440" s="164"/>
      <c r="G440" s="198"/>
    </row>
    <row r="441" spans="3:7" s="196" customFormat="1">
      <c r="C441" s="317"/>
      <c r="F441" s="164"/>
      <c r="G441" s="198"/>
    </row>
    <row r="442" spans="3:7" s="196" customFormat="1">
      <c r="C442" s="317"/>
      <c r="F442" s="164"/>
      <c r="G442" s="198"/>
    </row>
    <row r="443" spans="3:7" s="196" customFormat="1">
      <c r="C443" s="317"/>
      <c r="F443" s="164"/>
      <c r="G443" s="198"/>
    </row>
    <row r="444" spans="3:7" s="196" customFormat="1">
      <c r="C444" s="317"/>
      <c r="F444" s="164"/>
      <c r="G444" s="198"/>
    </row>
    <row r="445" spans="3:7" s="196" customFormat="1">
      <c r="C445" s="317"/>
      <c r="F445" s="164"/>
      <c r="G445" s="198"/>
    </row>
    <row r="446" spans="3:7" s="196" customFormat="1">
      <c r="C446" s="317"/>
      <c r="F446" s="164"/>
      <c r="G446" s="198"/>
    </row>
    <row r="447" spans="3:7" s="196" customFormat="1">
      <c r="C447" s="317"/>
      <c r="F447" s="164"/>
      <c r="G447" s="198"/>
    </row>
    <row r="448" spans="3:7" s="196" customFormat="1">
      <c r="C448" s="317"/>
      <c r="F448" s="164"/>
      <c r="G448" s="198"/>
    </row>
    <row r="449" spans="3:7" s="196" customFormat="1">
      <c r="C449" s="317"/>
      <c r="F449" s="164"/>
      <c r="G449" s="198"/>
    </row>
    <row r="450" spans="3:7" s="196" customFormat="1">
      <c r="C450" s="317"/>
      <c r="F450" s="164"/>
      <c r="G450" s="198"/>
    </row>
    <row r="451" spans="3:7" s="196" customFormat="1">
      <c r="C451" s="317"/>
      <c r="F451" s="164"/>
      <c r="G451" s="198"/>
    </row>
    <row r="452" spans="3:7" s="196" customFormat="1">
      <c r="C452" s="317"/>
      <c r="F452" s="164"/>
      <c r="G452" s="198"/>
    </row>
    <row r="453" spans="3:7" s="196" customFormat="1">
      <c r="C453" s="317"/>
      <c r="F453" s="164"/>
      <c r="G453" s="198"/>
    </row>
    <row r="454" spans="3:7" s="196" customFormat="1">
      <c r="C454" s="317"/>
      <c r="F454" s="164"/>
      <c r="G454" s="198"/>
    </row>
    <row r="455" spans="3:7" s="196" customFormat="1">
      <c r="C455" s="317"/>
      <c r="F455" s="164"/>
      <c r="G455" s="198"/>
    </row>
    <row r="456" spans="3:7" s="196" customFormat="1">
      <c r="C456" s="317"/>
      <c r="F456" s="164"/>
      <c r="G456" s="198"/>
    </row>
    <row r="457" spans="3:7" s="196" customFormat="1">
      <c r="C457" s="317"/>
      <c r="F457" s="164"/>
      <c r="G457" s="198"/>
    </row>
    <row r="458" spans="3:7" s="196" customFormat="1">
      <c r="C458" s="317"/>
      <c r="F458" s="164"/>
      <c r="G458" s="198"/>
    </row>
    <row r="459" spans="3:7" s="196" customFormat="1">
      <c r="C459" s="317"/>
      <c r="F459" s="164"/>
      <c r="G459" s="198"/>
    </row>
    <row r="460" spans="3:7" s="196" customFormat="1">
      <c r="C460" s="317"/>
      <c r="F460" s="164"/>
      <c r="G460" s="198"/>
    </row>
    <row r="461" spans="3:7" s="196" customFormat="1">
      <c r="C461" s="317"/>
      <c r="F461" s="164"/>
      <c r="G461" s="198"/>
    </row>
    <row r="462" spans="3:7" s="196" customFormat="1">
      <c r="C462" s="317"/>
      <c r="F462" s="164"/>
      <c r="G462" s="198"/>
    </row>
    <row r="463" spans="3:7" s="196" customFormat="1">
      <c r="C463" s="317"/>
      <c r="F463" s="164"/>
      <c r="G463" s="198"/>
    </row>
    <row r="464" spans="3:7" s="196" customFormat="1">
      <c r="C464" s="317"/>
      <c r="F464" s="164"/>
      <c r="G464" s="198"/>
    </row>
    <row r="465" spans="3:7" s="196" customFormat="1">
      <c r="C465" s="317"/>
      <c r="F465" s="164"/>
      <c r="G465" s="198"/>
    </row>
    <row r="466" spans="3:7" s="196" customFormat="1">
      <c r="C466" s="317"/>
      <c r="F466" s="164"/>
      <c r="G466" s="198"/>
    </row>
    <row r="467" spans="3:7" s="196" customFormat="1">
      <c r="C467" s="317"/>
      <c r="F467" s="164"/>
      <c r="G467" s="198"/>
    </row>
    <row r="468" spans="3:7" s="196" customFormat="1">
      <c r="C468" s="317"/>
      <c r="F468" s="164"/>
      <c r="G468" s="198"/>
    </row>
    <row r="469" spans="3:7" s="196" customFormat="1">
      <c r="C469" s="317"/>
      <c r="F469" s="164"/>
      <c r="G469" s="198"/>
    </row>
    <row r="470" spans="3:7" s="196" customFormat="1">
      <c r="C470" s="317"/>
      <c r="F470" s="164"/>
      <c r="G470" s="198"/>
    </row>
    <row r="471" spans="3:7" s="196" customFormat="1">
      <c r="C471" s="317"/>
      <c r="F471" s="164"/>
      <c r="G471" s="198"/>
    </row>
    <row r="472" spans="3:7" s="196" customFormat="1">
      <c r="C472" s="317"/>
      <c r="F472" s="164"/>
      <c r="G472" s="198"/>
    </row>
    <row r="473" spans="3:7" s="196" customFormat="1">
      <c r="C473" s="317"/>
      <c r="F473" s="164"/>
      <c r="G473" s="198"/>
    </row>
  </sheetData>
  <sheetProtection selectLockedCells="1"/>
  <mergeCells count="1">
    <mergeCell ref="A1:H1"/>
  </mergeCells>
  <printOptions horizontalCentered="1"/>
  <pageMargins left="0.19685039370078741" right="0.19685039370078741" top="0.39370078740157483" bottom="0.19685039370078741" header="0" footer="0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66F2-C455-490C-8D17-E23582D00A7A}">
  <sheetPr>
    <tabColor rgb="FF5FAA7E"/>
    <pageSetUpPr fitToPage="1"/>
  </sheetPr>
  <dimension ref="A1:M62"/>
  <sheetViews>
    <sheetView showGridLines="0" zoomScale="70" zoomScaleNormal="70" workbookViewId="0">
      <selection activeCell="F2" sqref="E1:F1048576"/>
    </sheetView>
  </sheetViews>
  <sheetFormatPr defaultColWidth="9.46484375" defaultRowHeight="14.25"/>
  <cols>
    <col min="1" max="1" width="23.46484375" style="76" bestFit="1" customWidth="1"/>
    <col min="2" max="2" width="19.53125" style="329" customWidth="1"/>
    <col min="3" max="3" width="45.53125" style="76" customWidth="1"/>
    <col min="4" max="4" width="12.46484375" style="287" customWidth="1"/>
    <col min="5" max="5" width="16.46484375" style="76" bestFit="1" customWidth="1"/>
    <col min="6" max="6" width="22.46484375" style="76" bestFit="1" customWidth="1"/>
    <col min="7" max="7" width="9.46484375" style="76"/>
    <col min="8" max="8" width="24.53125" style="76" customWidth="1"/>
    <col min="9" max="11" width="9.46484375" style="76"/>
    <col min="12" max="12" width="23.46484375" style="76" customWidth="1"/>
    <col min="13" max="13" width="17.46484375" style="76" customWidth="1"/>
    <col min="14" max="16384" width="9.46484375" style="76"/>
  </cols>
  <sheetData>
    <row r="1" spans="1:13" ht="75.75" customHeight="1">
      <c r="C1" s="550"/>
      <c r="D1" s="550"/>
      <c r="E1" s="550"/>
    </row>
    <row r="2" spans="1:13">
      <c r="C2" s="76" t="s">
        <v>549</v>
      </c>
    </row>
    <row r="3" spans="1:13">
      <c r="F3" s="292"/>
    </row>
    <row r="4" spans="1:13" ht="14.65" thickBot="1">
      <c r="A4" s="293"/>
      <c r="B4" s="354"/>
      <c r="C4" s="293" t="s">
        <v>202</v>
      </c>
      <c r="D4" s="293"/>
      <c r="E4" s="293"/>
    </row>
    <row r="5" spans="1:13" s="64" customFormat="1" ht="28.5">
      <c r="A5" s="553" t="s">
        <v>512</v>
      </c>
      <c r="B5" s="557" t="s">
        <v>725</v>
      </c>
      <c r="C5" s="109" t="s">
        <v>138</v>
      </c>
      <c r="D5" s="551" t="s">
        <v>122</v>
      </c>
      <c r="E5" s="110" t="s">
        <v>547</v>
      </c>
    </row>
    <row r="6" spans="1:13">
      <c r="A6" s="554"/>
      <c r="B6" s="558"/>
      <c r="C6" s="74" t="s">
        <v>203</v>
      </c>
      <c r="D6" s="552"/>
      <c r="E6" s="111"/>
    </row>
    <row r="7" spans="1:13">
      <c r="A7" s="294" t="s">
        <v>550</v>
      </c>
      <c r="B7" s="355">
        <v>4512050010004</v>
      </c>
      <c r="C7" s="295" t="s">
        <v>342</v>
      </c>
      <c r="D7" s="296" t="s">
        <v>127</v>
      </c>
      <c r="E7" s="297">
        <v>1223</v>
      </c>
    </row>
    <row r="8" spans="1:13">
      <c r="A8" s="294" t="s">
        <v>551</v>
      </c>
      <c r="B8" s="355">
        <v>4512050010001</v>
      </c>
      <c r="C8" s="295" t="s">
        <v>204</v>
      </c>
      <c r="D8" s="296" t="s">
        <v>205</v>
      </c>
      <c r="E8" s="297">
        <v>1337</v>
      </c>
    </row>
    <row r="9" spans="1:13">
      <c r="A9" s="294" t="s">
        <v>552</v>
      </c>
      <c r="B9" s="355">
        <v>4512050010005</v>
      </c>
      <c r="C9" s="295" t="s">
        <v>343</v>
      </c>
      <c r="D9" s="296" t="s">
        <v>206</v>
      </c>
      <c r="E9" s="297">
        <v>1181</v>
      </c>
    </row>
    <row r="10" spans="1:13">
      <c r="A10" s="294" t="s">
        <v>553</v>
      </c>
      <c r="B10" s="355">
        <v>4512050010002</v>
      </c>
      <c r="C10" s="295" t="s">
        <v>344</v>
      </c>
      <c r="D10" s="296" t="s">
        <v>127</v>
      </c>
      <c r="E10" s="297">
        <v>1221</v>
      </c>
    </row>
    <row r="11" spans="1:13" ht="14.65" thickBot="1">
      <c r="A11" s="298" t="s">
        <v>554</v>
      </c>
      <c r="B11" s="356">
        <v>4512050010003</v>
      </c>
      <c r="C11" s="299" t="s">
        <v>207</v>
      </c>
      <c r="D11" s="300" t="s">
        <v>208</v>
      </c>
      <c r="E11" s="301">
        <v>1244</v>
      </c>
    </row>
    <row r="12" spans="1:13">
      <c r="C12" s="120"/>
      <c r="D12" s="121"/>
      <c r="E12" s="120"/>
    </row>
    <row r="13" spans="1:13">
      <c r="C13" s="120"/>
      <c r="D13" s="121"/>
      <c r="E13" s="302"/>
    </row>
    <row r="14" spans="1:13" ht="14.65" thickBot="1">
      <c r="A14" s="303"/>
      <c r="B14" s="357"/>
      <c r="C14" s="303" t="s">
        <v>121</v>
      </c>
      <c r="D14" s="303"/>
      <c r="E14" s="303"/>
    </row>
    <row r="15" spans="1:13" ht="28.5">
      <c r="A15" s="553" t="s">
        <v>512</v>
      </c>
      <c r="B15" s="557" t="s">
        <v>725</v>
      </c>
      <c r="C15" s="555" t="s">
        <v>138</v>
      </c>
      <c r="D15" s="551" t="s">
        <v>122</v>
      </c>
      <c r="E15" s="110" t="s">
        <v>547</v>
      </c>
    </row>
    <row r="16" spans="1:13">
      <c r="A16" s="554"/>
      <c r="B16" s="558"/>
      <c r="C16" s="556"/>
      <c r="D16" s="552"/>
      <c r="E16" s="75" t="s">
        <v>123</v>
      </c>
      <c r="H16" s="101"/>
      <c r="I16" s="79"/>
      <c r="L16" s="79"/>
      <c r="M16" s="304"/>
    </row>
    <row r="17" spans="1:13">
      <c r="A17" s="294" t="s">
        <v>555</v>
      </c>
      <c r="B17" s="355">
        <v>4512700010009</v>
      </c>
      <c r="C17" s="112" t="s">
        <v>124</v>
      </c>
      <c r="D17" s="242" t="s">
        <v>125</v>
      </c>
      <c r="E17" s="116">
        <v>1864</v>
      </c>
      <c r="H17" s="101"/>
      <c r="I17" s="79"/>
      <c r="L17" s="79"/>
      <c r="M17" s="304"/>
    </row>
    <row r="18" spans="1:13">
      <c r="A18" s="294" t="s">
        <v>556</v>
      </c>
      <c r="B18" s="355">
        <v>4512700010008</v>
      </c>
      <c r="C18" s="112" t="s">
        <v>126</v>
      </c>
      <c r="D18" s="242" t="s">
        <v>127</v>
      </c>
      <c r="E18" s="116">
        <v>1864</v>
      </c>
      <c r="H18" s="101"/>
      <c r="I18" s="79"/>
      <c r="L18" s="79"/>
      <c r="M18" s="304"/>
    </row>
    <row r="19" spans="1:13">
      <c r="A19" s="294" t="s">
        <v>557</v>
      </c>
      <c r="B19" s="355">
        <v>4512700010006</v>
      </c>
      <c r="C19" s="112" t="s">
        <v>128</v>
      </c>
      <c r="D19" s="242" t="s">
        <v>127</v>
      </c>
      <c r="E19" s="116">
        <v>2025</v>
      </c>
      <c r="H19" s="101"/>
      <c r="I19" s="79"/>
      <c r="L19" s="79"/>
      <c r="M19" s="304"/>
    </row>
    <row r="20" spans="1:13">
      <c r="A20" s="294" t="s">
        <v>558</v>
      </c>
      <c r="B20" s="355">
        <v>4512700010011</v>
      </c>
      <c r="C20" s="112" t="s">
        <v>129</v>
      </c>
      <c r="D20" s="242" t="s">
        <v>130</v>
      </c>
      <c r="E20" s="116">
        <v>2025</v>
      </c>
      <c r="H20" s="101"/>
      <c r="I20" s="79"/>
      <c r="L20" s="79"/>
      <c r="M20" s="304"/>
    </row>
    <row r="21" spans="1:13">
      <c r="A21" s="294" t="s">
        <v>559</v>
      </c>
      <c r="B21" s="355">
        <v>4512700010004</v>
      </c>
      <c r="C21" s="112" t="s">
        <v>131</v>
      </c>
      <c r="D21" s="242" t="s">
        <v>132</v>
      </c>
      <c r="E21" s="116">
        <v>2674</v>
      </c>
      <c r="H21" s="101"/>
      <c r="I21" s="79"/>
      <c r="L21" s="79"/>
      <c r="M21" s="304"/>
    </row>
    <row r="22" spans="1:13">
      <c r="A22" s="294" t="s">
        <v>560</v>
      </c>
      <c r="B22" s="355">
        <v>4512700010016</v>
      </c>
      <c r="C22" s="305" t="s">
        <v>133</v>
      </c>
      <c r="D22" s="22" t="s">
        <v>134</v>
      </c>
      <c r="E22" s="116">
        <v>2188</v>
      </c>
      <c r="H22" s="101"/>
      <c r="I22" s="79"/>
      <c r="L22" s="79"/>
      <c r="M22" s="304"/>
    </row>
    <row r="23" spans="1:13">
      <c r="A23" s="294" t="s">
        <v>561</v>
      </c>
      <c r="B23" s="355">
        <v>4512700010017</v>
      </c>
      <c r="C23" s="305" t="s">
        <v>135</v>
      </c>
      <c r="D23" s="22" t="s">
        <v>136</v>
      </c>
      <c r="E23" s="116">
        <v>2350</v>
      </c>
      <c r="H23" s="101"/>
      <c r="I23" s="79"/>
      <c r="L23" s="79"/>
      <c r="M23" s="304"/>
    </row>
    <row r="24" spans="1:13" ht="14.65" thickBot="1">
      <c r="A24" s="298" t="s">
        <v>562</v>
      </c>
      <c r="B24" s="356">
        <v>4512700010015</v>
      </c>
      <c r="C24" s="306" t="s">
        <v>137</v>
      </c>
      <c r="D24" s="23"/>
      <c r="E24" s="117">
        <v>2512</v>
      </c>
      <c r="H24" s="101"/>
      <c r="I24" s="79"/>
    </row>
    <row r="25" spans="1:13" ht="14.65" thickBot="1">
      <c r="C25" s="307"/>
      <c r="D25" s="308"/>
      <c r="E25" s="307"/>
      <c r="H25" s="101"/>
      <c r="I25" s="79"/>
    </row>
    <row r="26" spans="1:13" s="77" customFormat="1" ht="28.5">
      <c r="A26" s="553" t="s">
        <v>512</v>
      </c>
      <c r="B26" s="557" t="s">
        <v>725</v>
      </c>
      <c r="C26" s="555" t="s">
        <v>138</v>
      </c>
      <c r="D26" s="551" t="s">
        <v>122</v>
      </c>
      <c r="E26" s="110" t="s">
        <v>547</v>
      </c>
      <c r="H26" s="101"/>
      <c r="I26" s="79"/>
      <c r="J26" s="76"/>
      <c r="K26" s="76"/>
      <c r="L26" s="76"/>
    </row>
    <row r="27" spans="1:13" s="77" customFormat="1">
      <c r="A27" s="554"/>
      <c r="B27" s="558"/>
      <c r="C27" s="556"/>
      <c r="D27" s="552"/>
      <c r="E27" s="75" t="s">
        <v>123</v>
      </c>
      <c r="H27" s="101"/>
      <c r="I27" s="79"/>
      <c r="J27" s="76"/>
      <c r="K27" s="76"/>
      <c r="L27" s="76"/>
    </row>
    <row r="28" spans="1:13">
      <c r="A28" s="294" t="s">
        <v>563</v>
      </c>
      <c r="B28" s="355">
        <v>4512700010012</v>
      </c>
      <c r="C28" s="112" t="s">
        <v>139</v>
      </c>
      <c r="D28" s="113" t="s">
        <v>140</v>
      </c>
      <c r="E28" s="114">
        <v>2837</v>
      </c>
      <c r="H28" s="101"/>
      <c r="I28" s="79"/>
    </row>
    <row r="29" spans="1:13">
      <c r="A29" s="294" t="s">
        <v>564</v>
      </c>
      <c r="B29" s="355">
        <v>4512700010014</v>
      </c>
      <c r="C29" s="112" t="s">
        <v>178</v>
      </c>
      <c r="D29" s="113" t="s">
        <v>179</v>
      </c>
      <c r="E29" s="114">
        <v>2350</v>
      </c>
      <c r="H29" s="101"/>
      <c r="I29" s="79"/>
    </row>
    <row r="30" spans="1:13">
      <c r="A30" s="294" t="s">
        <v>565</v>
      </c>
      <c r="B30" s="355">
        <v>4512700010018</v>
      </c>
      <c r="C30" s="112" t="s">
        <v>510</v>
      </c>
      <c r="D30" s="113" t="s">
        <v>141</v>
      </c>
      <c r="E30" s="114">
        <v>3243</v>
      </c>
    </row>
    <row r="31" spans="1:13" ht="14.85" customHeight="1">
      <c r="A31" s="294" t="s">
        <v>566</v>
      </c>
      <c r="B31" s="355">
        <v>4512700010021</v>
      </c>
      <c r="C31" s="112" t="s">
        <v>142</v>
      </c>
      <c r="D31" s="113" t="s">
        <v>141</v>
      </c>
      <c r="E31" s="114">
        <v>3405</v>
      </c>
    </row>
    <row r="32" spans="1:13">
      <c r="A32" s="294" t="s">
        <v>567</v>
      </c>
      <c r="B32" s="355">
        <v>4512700010020</v>
      </c>
      <c r="C32" s="112" t="s">
        <v>511</v>
      </c>
      <c r="D32" s="113" t="s">
        <v>143</v>
      </c>
      <c r="E32" s="114">
        <v>4053</v>
      </c>
    </row>
    <row r="33" spans="1:5" ht="14.65" thickBot="1">
      <c r="A33" s="298" t="s">
        <v>568</v>
      </c>
      <c r="B33" s="356">
        <v>4512700010019</v>
      </c>
      <c r="C33" s="115" t="s">
        <v>174</v>
      </c>
      <c r="D33" s="24" t="s">
        <v>175</v>
      </c>
      <c r="E33" s="309">
        <v>4053</v>
      </c>
    </row>
    <row r="34" spans="1:5">
      <c r="C34" s="120"/>
      <c r="D34" s="121"/>
      <c r="E34" s="120"/>
    </row>
    <row r="35" spans="1:5">
      <c r="C35" s="310"/>
      <c r="D35" s="311"/>
      <c r="E35" s="310"/>
    </row>
    <row r="36" spans="1:5">
      <c r="C36" s="120"/>
      <c r="D36" s="121"/>
    </row>
    <row r="37" spans="1:5">
      <c r="C37" s="120"/>
      <c r="D37" s="121"/>
      <c r="E37" s="120"/>
    </row>
    <row r="38" spans="1:5">
      <c r="C38" s="120"/>
      <c r="D38" s="121"/>
      <c r="E38" s="120"/>
    </row>
    <row r="39" spans="1:5">
      <c r="C39" s="120"/>
      <c r="D39" s="121"/>
      <c r="E39" s="120"/>
    </row>
    <row r="40" spans="1:5">
      <c r="C40" s="120"/>
      <c r="D40" s="121"/>
      <c r="E40" s="120"/>
    </row>
    <row r="41" spans="1:5">
      <c r="C41" s="120"/>
      <c r="D41" s="121"/>
      <c r="E41" s="120"/>
    </row>
    <row r="42" spans="1:5">
      <c r="C42" s="120"/>
      <c r="D42" s="121"/>
      <c r="E42" s="120"/>
    </row>
    <row r="43" spans="1:5">
      <c r="C43" s="120"/>
      <c r="D43" s="121"/>
      <c r="E43" s="120"/>
    </row>
    <row r="44" spans="1:5">
      <c r="C44" s="120"/>
      <c r="D44" s="121"/>
      <c r="E44" s="120"/>
    </row>
    <row r="45" spans="1:5">
      <c r="C45" s="120"/>
      <c r="D45" s="121"/>
      <c r="E45" s="120"/>
    </row>
    <row r="46" spans="1:5">
      <c r="C46" s="120"/>
      <c r="D46" s="121"/>
      <c r="E46" s="120"/>
    </row>
    <row r="47" spans="1:5">
      <c r="C47" s="120"/>
      <c r="D47" s="121"/>
      <c r="E47" s="120"/>
    </row>
    <row r="48" spans="1:5">
      <c r="C48" s="120"/>
      <c r="D48" s="121"/>
      <c r="E48" s="120"/>
    </row>
    <row r="49" spans="3:5">
      <c r="C49" s="120"/>
      <c r="D49" s="121"/>
      <c r="E49" s="120"/>
    </row>
    <row r="50" spans="3:5">
      <c r="C50" s="120"/>
      <c r="D50" s="121"/>
      <c r="E50" s="120"/>
    </row>
    <row r="51" spans="3:5">
      <c r="C51" s="120"/>
      <c r="D51" s="121"/>
      <c r="E51" s="120"/>
    </row>
    <row r="52" spans="3:5">
      <c r="C52" s="120"/>
      <c r="D52" s="121"/>
      <c r="E52" s="120"/>
    </row>
    <row r="53" spans="3:5">
      <c r="C53" s="120"/>
      <c r="D53" s="121"/>
      <c r="E53" s="120"/>
    </row>
    <row r="54" spans="3:5">
      <c r="C54" s="120"/>
      <c r="D54" s="121"/>
      <c r="E54" s="120"/>
    </row>
    <row r="55" spans="3:5">
      <c r="C55" s="120"/>
      <c r="D55" s="121"/>
      <c r="E55" s="120"/>
    </row>
    <row r="56" spans="3:5">
      <c r="C56" s="120"/>
      <c r="D56" s="121"/>
      <c r="E56" s="120"/>
    </row>
    <row r="57" spans="3:5">
      <c r="C57" s="120"/>
      <c r="D57" s="121"/>
      <c r="E57" s="120"/>
    </row>
    <row r="58" spans="3:5">
      <c r="C58" s="120"/>
      <c r="D58" s="121"/>
      <c r="E58" s="120"/>
    </row>
    <row r="59" spans="3:5">
      <c r="C59" s="120"/>
      <c r="D59" s="121"/>
      <c r="E59" s="120"/>
    </row>
    <row r="60" spans="3:5">
      <c r="C60" s="120"/>
      <c r="D60" s="121"/>
      <c r="E60" s="120"/>
    </row>
    <row r="61" spans="3:5">
      <c r="C61" s="120"/>
      <c r="D61" s="121"/>
      <c r="E61" s="120"/>
    </row>
    <row r="62" spans="3:5">
      <c r="C62" s="120"/>
      <c r="D62" s="121"/>
      <c r="E62" s="120"/>
    </row>
  </sheetData>
  <sheetProtection selectLockedCells="1"/>
  <mergeCells count="12">
    <mergeCell ref="C1:E1"/>
    <mergeCell ref="D5:D6"/>
    <mergeCell ref="D15:D16"/>
    <mergeCell ref="D26:D27"/>
    <mergeCell ref="A5:A6"/>
    <mergeCell ref="A15:A16"/>
    <mergeCell ref="C15:C16"/>
    <mergeCell ref="A26:A27"/>
    <mergeCell ref="C26:C27"/>
    <mergeCell ref="B5:B6"/>
    <mergeCell ref="B15:B16"/>
    <mergeCell ref="B26:B2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3F42-BA42-44BE-BC5D-2ACE0EDDEAB5}">
  <sheetPr>
    <tabColor theme="5" tint="0.59999389629810485"/>
    <pageSetUpPr fitToPage="1"/>
  </sheetPr>
  <dimension ref="A1:BI154"/>
  <sheetViews>
    <sheetView showGridLines="0" zoomScale="85" zoomScaleNormal="85" workbookViewId="0">
      <selection activeCell="C29" sqref="C29"/>
    </sheetView>
  </sheetViews>
  <sheetFormatPr defaultColWidth="9.46484375" defaultRowHeight="14.25"/>
  <cols>
    <col min="1" max="1" width="19.46484375" style="118" bestFit="1" customWidth="1"/>
    <col min="2" max="2" width="14.19921875" style="77" bestFit="1" customWidth="1"/>
    <col min="3" max="3" width="26.46484375" style="1" customWidth="1"/>
    <col min="4" max="4" width="13.53125" style="2" customWidth="1"/>
    <col min="5" max="5" width="15.53125" style="1" customWidth="1"/>
    <col min="6" max="6" width="16.53125" style="1" customWidth="1"/>
    <col min="7" max="7" width="15.46484375" style="1" customWidth="1"/>
    <col min="8" max="8" width="15.53125" style="1" bestFit="1" customWidth="1"/>
    <col min="9" max="9" width="16.53125" style="462" customWidth="1"/>
    <col min="10" max="27" width="9.46484375" style="462"/>
    <col min="28" max="28" width="9.46484375" style="462" customWidth="1"/>
    <col min="29" max="30" width="9.46484375" style="462"/>
    <col min="31" max="32" width="9.46484375" style="462" customWidth="1"/>
    <col min="33" max="46" width="9.46484375" style="462" hidden="1" customWidth="1"/>
    <col min="47" max="49" width="0" style="462" hidden="1" customWidth="1"/>
    <col min="50" max="61" width="9.46484375" style="462"/>
    <col min="62" max="16384" width="9.46484375" style="1"/>
  </cols>
  <sheetData>
    <row r="1" spans="1:61" ht="75.75" customHeight="1">
      <c r="C1" s="618"/>
      <c r="D1" s="618"/>
      <c r="E1" s="618"/>
      <c r="F1" s="618"/>
      <c r="G1" s="618"/>
      <c r="H1" s="618"/>
    </row>
    <row r="2" spans="1:61">
      <c r="I2" s="463" t="s">
        <v>400</v>
      </c>
    </row>
    <row r="3" spans="1:61" s="76" customFormat="1" ht="25.35" customHeight="1" thickBot="1">
      <c r="A3" s="119" t="s">
        <v>943</v>
      </c>
      <c r="B3" s="358"/>
      <c r="C3" s="120"/>
      <c r="D3" s="121"/>
      <c r="E3" s="120"/>
      <c r="F3" s="120"/>
      <c r="G3" s="120"/>
      <c r="H3" s="120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4"/>
      <c r="AT3" s="464"/>
      <c r="AU3" s="464"/>
      <c r="AV3" s="464"/>
      <c r="AW3" s="464"/>
      <c r="AX3" s="464"/>
      <c r="AY3" s="464"/>
      <c r="AZ3" s="464"/>
      <c r="BA3" s="464"/>
      <c r="BB3" s="464"/>
      <c r="BC3" s="464"/>
      <c r="BD3" s="464"/>
      <c r="BE3" s="464"/>
      <c r="BF3" s="464"/>
      <c r="BG3" s="464"/>
      <c r="BH3" s="464"/>
      <c r="BI3" s="464"/>
    </row>
    <row r="4" spans="1:61" ht="26.25">
      <c r="A4" s="619" t="s">
        <v>375</v>
      </c>
      <c r="B4" s="616" t="s">
        <v>725</v>
      </c>
      <c r="C4" s="173" t="s">
        <v>376</v>
      </c>
      <c r="D4" s="173" t="s">
        <v>377</v>
      </c>
      <c r="E4" s="173" t="s">
        <v>378</v>
      </c>
      <c r="F4" s="621" t="s">
        <v>697</v>
      </c>
      <c r="G4" s="623" t="s">
        <v>144</v>
      </c>
      <c r="H4" s="623" t="s">
        <v>379</v>
      </c>
      <c r="I4" s="608" t="s">
        <v>380</v>
      </c>
    </row>
    <row r="5" spans="1:61">
      <c r="A5" s="620"/>
      <c r="B5" s="617"/>
      <c r="C5" s="174" t="s">
        <v>381</v>
      </c>
      <c r="D5" s="174" t="s">
        <v>382</v>
      </c>
      <c r="E5" s="174" t="s">
        <v>383</v>
      </c>
      <c r="F5" s="622"/>
      <c r="G5" s="624"/>
      <c r="H5" s="624"/>
      <c r="I5" s="609"/>
    </row>
    <row r="6" spans="1:61">
      <c r="A6" s="122" t="s">
        <v>146</v>
      </c>
      <c r="B6" s="432">
        <v>4512010540002</v>
      </c>
      <c r="C6" s="123" t="s">
        <v>384</v>
      </c>
      <c r="D6" s="124" t="s">
        <v>147</v>
      </c>
      <c r="E6" s="124">
        <v>265</v>
      </c>
      <c r="F6" s="124">
        <v>500</v>
      </c>
      <c r="G6" s="125">
        <v>4</v>
      </c>
      <c r="H6" s="123">
        <v>62</v>
      </c>
      <c r="I6" s="527">
        <v>71500</v>
      </c>
    </row>
    <row r="7" spans="1:61">
      <c r="A7" s="122" t="s">
        <v>148</v>
      </c>
      <c r="B7" s="432">
        <v>4512010540005</v>
      </c>
      <c r="C7" s="123" t="s">
        <v>385</v>
      </c>
      <c r="D7" s="124" t="s">
        <v>149</v>
      </c>
      <c r="E7" s="124">
        <v>290</v>
      </c>
      <c r="F7" s="124">
        <v>500</v>
      </c>
      <c r="G7" s="125">
        <v>4</v>
      </c>
      <c r="H7" s="123">
        <v>112.5</v>
      </c>
      <c r="I7" s="527">
        <v>123500</v>
      </c>
    </row>
    <row r="8" spans="1:61">
      <c r="A8" s="122" t="s">
        <v>150</v>
      </c>
      <c r="B8" s="432">
        <v>4512010540006</v>
      </c>
      <c r="C8" s="123" t="s">
        <v>386</v>
      </c>
      <c r="D8" s="124" t="s">
        <v>151</v>
      </c>
      <c r="E8" s="124">
        <v>300</v>
      </c>
      <c r="F8" s="124">
        <v>500</v>
      </c>
      <c r="G8" s="125">
        <v>5</v>
      </c>
      <c r="H8" s="123">
        <v>126.5</v>
      </c>
      <c r="I8" s="527">
        <v>146500</v>
      </c>
    </row>
    <row r="9" spans="1:61">
      <c r="A9" s="122" t="s">
        <v>190</v>
      </c>
      <c r="B9" s="432">
        <v>4512010530013</v>
      </c>
      <c r="C9" s="123" t="s">
        <v>387</v>
      </c>
      <c r="D9" s="124" t="s">
        <v>157</v>
      </c>
      <c r="E9" s="124">
        <v>280</v>
      </c>
      <c r="F9" s="124">
        <v>500</v>
      </c>
      <c r="G9" s="125">
        <v>5</v>
      </c>
      <c r="H9" s="123">
        <v>130.69999999999999</v>
      </c>
      <c r="I9" s="527">
        <v>171500</v>
      </c>
    </row>
    <row r="10" spans="1:61">
      <c r="A10" s="126" t="s">
        <v>152</v>
      </c>
      <c r="B10" s="433">
        <v>4512010540009</v>
      </c>
      <c r="C10" s="127" t="s">
        <v>388</v>
      </c>
      <c r="D10" s="124" t="s">
        <v>149</v>
      </c>
      <c r="E10" s="124">
        <v>300</v>
      </c>
      <c r="F10" s="124">
        <v>500</v>
      </c>
      <c r="G10" s="125">
        <v>5</v>
      </c>
      <c r="H10" s="128">
        <v>126.5</v>
      </c>
      <c r="I10" s="527">
        <v>158500</v>
      </c>
    </row>
    <row r="11" spans="1:61">
      <c r="A11" s="126" t="s">
        <v>153</v>
      </c>
      <c r="B11" s="433">
        <v>4512010540012</v>
      </c>
      <c r="C11" s="123" t="s">
        <v>389</v>
      </c>
      <c r="D11" s="124" t="s">
        <v>154</v>
      </c>
      <c r="E11" s="124">
        <v>300</v>
      </c>
      <c r="F11" s="124">
        <v>550</v>
      </c>
      <c r="G11" s="125">
        <v>5</v>
      </c>
      <c r="H11" s="123">
        <v>152</v>
      </c>
      <c r="I11" s="527">
        <v>185000</v>
      </c>
    </row>
    <row r="12" spans="1:61">
      <c r="A12" s="126" t="s">
        <v>155</v>
      </c>
      <c r="B12" s="433">
        <v>4512010540004</v>
      </c>
      <c r="C12" s="123" t="s">
        <v>390</v>
      </c>
      <c r="D12" s="124" t="s">
        <v>154</v>
      </c>
      <c r="E12" s="124">
        <v>404</v>
      </c>
      <c r="F12" s="124">
        <v>500</v>
      </c>
      <c r="G12" s="125">
        <v>4</v>
      </c>
      <c r="H12" s="123">
        <v>141.5</v>
      </c>
      <c r="I12" s="527">
        <v>195500</v>
      </c>
    </row>
    <row r="13" spans="1:61">
      <c r="A13" s="126" t="s">
        <v>156</v>
      </c>
      <c r="B13" s="433">
        <v>4512010540008</v>
      </c>
      <c r="C13" s="123" t="s">
        <v>391</v>
      </c>
      <c r="D13" s="124" t="s">
        <v>157</v>
      </c>
      <c r="E13" s="124">
        <v>356</v>
      </c>
      <c r="F13" s="124">
        <v>500</v>
      </c>
      <c r="G13" s="125">
        <v>5</v>
      </c>
      <c r="H13" s="123">
        <v>138</v>
      </c>
      <c r="I13" s="527">
        <v>160000</v>
      </c>
    </row>
    <row r="14" spans="1:61">
      <c r="A14" s="129" t="s">
        <v>392</v>
      </c>
      <c r="B14" s="434">
        <v>4512010540014</v>
      </c>
      <c r="C14" s="123" t="s">
        <v>393</v>
      </c>
      <c r="D14" s="124" t="s">
        <v>154</v>
      </c>
      <c r="E14" s="124">
        <v>500</v>
      </c>
      <c r="F14" s="124" t="s">
        <v>698</v>
      </c>
      <c r="G14" s="125">
        <v>5</v>
      </c>
      <c r="H14" s="123">
        <v>159.4</v>
      </c>
      <c r="I14" s="527">
        <v>198500</v>
      </c>
    </row>
    <row r="15" spans="1:61">
      <c r="A15" s="126" t="s">
        <v>158</v>
      </c>
      <c r="B15" s="433">
        <v>4512010540013</v>
      </c>
      <c r="C15" s="123" t="s">
        <v>394</v>
      </c>
      <c r="D15" s="124" t="s">
        <v>159</v>
      </c>
      <c r="E15" s="124">
        <v>344</v>
      </c>
      <c r="F15" s="124">
        <v>600</v>
      </c>
      <c r="G15" s="125">
        <v>5</v>
      </c>
      <c r="H15" s="123">
        <v>255</v>
      </c>
      <c r="I15" s="527">
        <v>316500</v>
      </c>
    </row>
    <row r="16" spans="1:61">
      <c r="A16" s="126" t="s">
        <v>191</v>
      </c>
      <c r="B16" s="433">
        <v>4512010540015</v>
      </c>
      <c r="C16" s="123" t="s">
        <v>395</v>
      </c>
      <c r="D16" s="124" t="s">
        <v>151</v>
      </c>
      <c r="E16" s="124">
        <v>270</v>
      </c>
      <c r="F16" s="124">
        <v>500</v>
      </c>
      <c r="G16" s="125">
        <v>6</v>
      </c>
      <c r="H16" s="123">
        <v>142</v>
      </c>
      <c r="I16" s="527">
        <v>157500</v>
      </c>
    </row>
    <row r="17" spans="1:61">
      <c r="A17" s="129" t="s">
        <v>396</v>
      </c>
      <c r="B17" s="434"/>
      <c r="C17" s="123" t="s">
        <v>395</v>
      </c>
      <c r="D17" s="124" t="s">
        <v>151</v>
      </c>
      <c r="E17" s="124">
        <v>500</v>
      </c>
      <c r="F17" s="124" t="s">
        <v>699</v>
      </c>
      <c r="G17" s="125">
        <v>5</v>
      </c>
      <c r="H17" s="123">
        <v>131</v>
      </c>
      <c r="I17" s="527">
        <v>141500</v>
      </c>
    </row>
    <row r="18" spans="1:61">
      <c r="A18" s="126" t="s">
        <v>192</v>
      </c>
      <c r="B18" s="433">
        <v>4512010540019</v>
      </c>
      <c r="C18" s="123" t="s">
        <v>397</v>
      </c>
      <c r="D18" s="124" t="s">
        <v>157</v>
      </c>
      <c r="E18" s="124">
        <v>270</v>
      </c>
      <c r="F18" s="124">
        <v>500</v>
      </c>
      <c r="G18" s="125">
        <v>6</v>
      </c>
      <c r="H18" s="123">
        <v>133</v>
      </c>
      <c r="I18" s="527">
        <v>160000</v>
      </c>
    </row>
    <row r="19" spans="1:61">
      <c r="A19" s="126" t="s">
        <v>696</v>
      </c>
      <c r="B19" s="433"/>
      <c r="C19" s="123" t="s">
        <v>397</v>
      </c>
      <c r="D19" s="124" t="s">
        <v>157</v>
      </c>
      <c r="E19" s="124">
        <v>500</v>
      </c>
      <c r="F19" s="124" t="s">
        <v>699</v>
      </c>
      <c r="G19" s="125">
        <v>5</v>
      </c>
      <c r="H19" s="123">
        <v>122</v>
      </c>
      <c r="I19" s="527">
        <v>158500</v>
      </c>
    </row>
    <row r="20" spans="1:61">
      <c r="A20" s="126" t="s">
        <v>193</v>
      </c>
      <c r="B20" s="433">
        <v>4512010540016</v>
      </c>
      <c r="C20" s="123" t="s">
        <v>398</v>
      </c>
      <c r="D20" s="124" t="s">
        <v>149</v>
      </c>
      <c r="E20" s="124">
        <v>270</v>
      </c>
      <c r="F20" s="124">
        <v>500</v>
      </c>
      <c r="G20" s="125">
        <v>6</v>
      </c>
      <c r="H20" s="123">
        <v>151</v>
      </c>
      <c r="I20" s="527">
        <v>163000</v>
      </c>
    </row>
    <row r="21" spans="1:61" ht="14.65" thickBot="1">
      <c r="A21" s="130" t="s">
        <v>194</v>
      </c>
      <c r="B21" s="435">
        <v>4512010540021</v>
      </c>
      <c r="C21" s="131" t="s">
        <v>399</v>
      </c>
      <c r="D21" s="132" t="s">
        <v>154</v>
      </c>
      <c r="E21" s="132">
        <v>270</v>
      </c>
      <c r="F21" s="132">
        <v>500</v>
      </c>
      <c r="G21" s="132">
        <v>6</v>
      </c>
      <c r="H21" s="131">
        <v>172</v>
      </c>
      <c r="I21" s="527">
        <v>227000</v>
      </c>
    </row>
    <row r="24" spans="1:61" s="76" customFormat="1" ht="23.85" customHeight="1" thickBot="1">
      <c r="A24" s="461" t="s">
        <v>944</v>
      </c>
      <c r="B24" s="359"/>
      <c r="C24" s="133"/>
      <c r="D24" s="133"/>
      <c r="E24" s="133"/>
      <c r="F24" s="133"/>
      <c r="G24" s="133"/>
      <c r="H24" s="133"/>
      <c r="I24" s="465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  <c r="AL24" s="464"/>
      <c r="AM24" s="464"/>
      <c r="AN24" s="464"/>
      <c r="AO24" s="464"/>
      <c r="AP24" s="464"/>
      <c r="AQ24" s="464"/>
      <c r="AR24" s="464"/>
      <c r="AS24" s="464"/>
      <c r="AT24" s="464"/>
      <c r="AU24" s="464"/>
      <c r="AV24" s="464"/>
      <c r="AW24" s="464"/>
      <c r="AX24" s="464"/>
      <c r="AY24" s="464"/>
      <c r="AZ24" s="464"/>
      <c r="BA24" s="464"/>
      <c r="BB24" s="464"/>
      <c r="BC24" s="464"/>
      <c r="BD24" s="464"/>
      <c r="BE24" s="464"/>
      <c r="BF24" s="464"/>
      <c r="BG24" s="464"/>
      <c r="BH24" s="464"/>
      <c r="BI24" s="464"/>
    </row>
    <row r="25" spans="1:61" ht="23.25">
      <c r="A25" s="610" t="s">
        <v>138</v>
      </c>
      <c r="B25" s="614" t="s">
        <v>725</v>
      </c>
      <c r="C25" s="459" t="s">
        <v>595</v>
      </c>
      <c r="D25" s="459" t="s">
        <v>377</v>
      </c>
      <c r="E25" s="459" t="s">
        <v>596</v>
      </c>
      <c r="F25" s="459" t="s">
        <v>597</v>
      </c>
      <c r="G25" s="459" t="s">
        <v>144</v>
      </c>
      <c r="H25" s="459" t="s">
        <v>598</v>
      </c>
      <c r="I25" s="612" t="s">
        <v>145</v>
      </c>
    </row>
    <row r="26" spans="1:61">
      <c r="A26" s="611"/>
      <c r="B26" s="615"/>
      <c r="C26" s="460" t="s">
        <v>599</v>
      </c>
      <c r="D26" s="460" t="s">
        <v>600</v>
      </c>
      <c r="E26" s="460" t="s">
        <v>383</v>
      </c>
      <c r="F26" s="460" t="s">
        <v>601</v>
      </c>
      <c r="G26" s="460" t="s">
        <v>602</v>
      </c>
      <c r="H26" s="460" t="s">
        <v>601</v>
      </c>
      <c r="I26" s="613"/>
    </row>
    <row r="27" spans="1:61">
      <c r="A27" s="134" t="s">
        <v>195</v>
      </c>
      <c r="B27" s="360">
        <v>4512010530009</v>
      </c>
      <c r="C27" s="135" t="s">
        <v>196</v>
      </c>
      <c r="D27" s="135" t="s">
        <v>197</v>
      </c>
      <c r="E27" s="135">
        <v>368</v>
      </c>
      <c r="F27" s="135">
        <v>500</v>
      </c>
      <c r="G27" s="135">
        <v>5</v>
      </c>
      <c r="H27" s="135">
        <v>200</v>
      </c>
      <c r="I27" s="466">
        <v>144000</v>
      </c>
    </row>
    <row r="28" spans="1:61" ht="14.65" thickBot="1">
      <c r="A28" s="136" t="s">
        <v>198</v>
      </c>
      <c r="B28" s="361">
        <v>4512670080024</v>
      </c>
      <c r="C28" s="137" t="s">
        <v>196</v>
      </c>
      <c r="D28" s="137" t="s">
        <v>197</v>
      </c>
      <c r="E28" s="137">
        <v>288</v>
      </c>
      <c r="F28" s="137">
        <v>500</v>
      </c>
      <c r="G28" s="137">
        <v>6</v>
      </c>
      <c r="H28" s="137">
        <v>200</v>
      </c>
      <c r="I28" s="467">
        <v>145000</v>
      </c>
    </row>
    <row r="29" spans="1:61">
      <c r="A29" s="26"/>
      <c r="B29" s="362"/>
      <c r="C29" s="25"/>
      <c r="D29" s="25"/>
      <c r="E29" s="25"/>
      <c r="F29" s="25"/>
      <c r="G29" s="25"/>
      <c r="H29" s="25"/>
      <c r="I29" s="468"/>
    </row>
    <row r="30" spans="1:61">
      <c r="A30" s="19"/>
      <c r="B30" s="363"/>
      <c r="C30" s="19"/>
      <c r="D30" s="19"/>
      <c r="E30" s="19"/>
      <c r="F30" s="19"/>
      <c r="G30" s="19"/>
      <c r="H30" s="19"/>
      <c r="I30" s="469"/>
    </row>
    <row r="31" spans="1:61">
      <c r="A31" s="19"/>
      <c r="B31" s="363"/>
      <c r="C31" s="19"/>
      <c r="D31" s="19"/>
      <c r="E31" s="19"/>
      <c r="F31" s="19"/>
      <c r="G31" s="19"/>
      <c r="H31" s="19"/>
      <c r="I31" s="469"/>
    </row>
    <row r="32" spans="1:61" s="76" customFormat="1" ht="23.85" customHeight="1">
      <c r="A32" s="563" t="s">
        <v>938</v>
      </c>
      <c r="B32" s="563"/>
      <c r="C32" s="563"/>
      <c r="D32" s="563"/>
      <c r="E32" s="563"/>
      <c r="F32" s="563"/>
      <c r="G32" s="563"/>
      <c r="H32" s="457"/>
      <c r="I32" s="470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64"/>
      <c r="AL32" s="464"/>
      <c r="AM32" s="464"/>
      <c r="AN32" s="464"/>
      <c r="AO32" s="464"/>
      <c r="AP32" s="464"/>
      <c r="AQ32" s="464"/>
      <c r="AR32" s="464"/>
      <c r="AS32" s="464"/>
      <c r="AT32" s="464"/>
      <c r="AU32" s="464"/>
      <c r="AV32" s="464"/>
      <c r="AW32" s="464"/>
      <c r="AX32" s="464"/>
      <c r="AY32" s="464"/>
      <c r="AZ32" s="464"/>
      <c r="BA32" s="464"/>
      <c r="BB32" s="464"/>
      <c r="BC32" s="464"/>
      <c r="BD32" s="464"/>
      <c r="BE32" s="464"/>
      <c r="BF32" s="464"/>
      <c r="BG32" s="464"/>
      <c r="BH32" s="464"/>
      <c r="BI32" s="464"/>
    </row>
    <row r="33" spans="1:61" s="76" customFormat="1" ht="23.85" customHeight="1">
      <c r="A33" s="563" t="s">
        <v>939</v>
      </c>
      <c r="B33" s="563"/>
      <c r="C33" s="563"/>
      <c r="D33" s="563"/>
      <c r="E33" s="563"/>
      <c r="F33" s="563"/>
      <c r="G33" s="563"/>
      <c r="H33" s="457"/>
      <c r="I33" s="470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  <c r="AL33" s="464"/>
      <c r="AM33" s="464"/>
      <c r="AN33" s="464"/>
      <c r="AO33" s="464"/>
      <c r="AP33" s="464"/>
      <c r="AQ33" s="464"/>
      <c r="AR33" s="464"/>
      <c r="AS33" s="464"/>
      <c r="AT33" s="464"/>
      <c r="AU33" s="464"/>
      <c r="AV33" s="464"/>
      <c r="AW33" s="464"/>
      <c r="AX33" s="464"/>
      <c r="AY33" s="464"/>
      <c r="AZ33" s="464"/>
      <c r="BA33" s="464"/>
      <c r="BB33" s="464"/>
      <c r="BC33" s="464"/>
      <c r="BD33" s="464"/>
      <c r="BE33" s="464"/>
      <c r="BF33" s="464"/>
      <c r="BG33" s="464"/>
      <c r="BH33" s="464"/>
      <c r="BI33" s="464"/>
    </row>
    <row r="34" spans="1:61" s="76" customFormat="1" ht="10.5" customHeight="1">
      <c r="A34" s="451"/>
      <c r="B34" s="452"/>
      <c r="C34" s="453"/>
      <c r="D34" s="133"/>
      <c r="E34" s="133"/>
      <c r="F34" s="133"/>
      <c r="G34" s="133"/>
      <c r="H34" s="133"/>
      <c r="I34" s="465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4"/>
      <c r="AA34" s="464"/>
      <c r="AB34" s="464"/>
      <c r="AC34" s="464"/>
      <c r="AD34" s="464"/>
      <c r="AE34" s="464"/>
      <c r="AF34" s="464"/>
      <c r="AG34" s="464"/>
      <c r="AH34" s="464"/>
      <c r="AI34" s="464"/>
      <c r="AJ34" s="464"/>
      <c r="AK34" s="464"/>
      <c r="AL34" s="464"/>
      <c r="AM34" s="464"/>
      <c r="AN34" s="464"/>
      <c r="AO34" s="464"/>
      <c r="AP34" s="464"/>
      <c r="AQ34" s="464"/>
      <c r="AR34" s="464"/>
      <c r="AS34" s="464"/>
      <c r="AT34" s="464"/>
      <c r="AU34" s="464"/>
      <c r="AV34" s="464"/>
      <c r="AW34" s="464"/>
      <c r="AX34" s="464"/>
      <c r="AY34" s="464"/>
      <c r="AZ34" s="464"/>
      <c r="BA34" s="464"/>
      <c r="BB34" s="464"/>
      <c r="BC34" s="464"/>
      <c r="BD34" s="464"/>
      <c r="BE34" s="464"/>
      <c r="BF34" s="464"/>
      <c r="BG34" s="464"/>
      <c r="BH34" s="464"/>
      <c r="BI34" s="464"/>
    </row>
    <row r="35" spans="1:61" ht="14.65" thickBot="1">
      <c r="A35" s="604" t="s">
        <v>928</v>
      </c>
      <c r="B35" s="604"/>
      <c r="C35" s="604"/>
      <c r="D35" s="604"/>
      <c r="E35" s="604"/>
      <c r="F35" s="604"/>
      <c r="G35" s="445"/>
    </row>
    <row r="36" spans="1:61">
      <c r="A36" s="605" t="s">
        <v>923</v>
      </c>
      <c r="B36" s="564">
        <v>1100</v>
      </c>
      <c r="C36" s="605" t="s">
        <v>924</v>
      </c>
      <c r="D36" s="564">
        <v>500</v>
      </c>
      <c r="E36" s="605" t="s">
        <v>925</v>
      </c>
      <c r="F36" s="607">
        <v>2200</v>
      </c>
      <c r="G36" s="605" t="s">
        <v>926</v>
      </c>
      <c r="H36" s="564">
        <v>4</v>
      </c>
    </row>
    <row r="37" spans="1:61" ht="14.65" thickBot="1">
      <c r="A37" s="606"/>
      <c r="B37" s="565"/>
      <c r="C37" s="606"/>
      <c r="D37" s="565"/>
      <c r="E37" s="606"/>
      <c r="F37" s="565"/>
      <c r="G37" s="606"/>
      <c r="H37" s="565"/>
    </row>
    <row r="38" spans="1:61" ht="14.65" thickBot="1">
      <c r="A38" s="513"/>
      <c r="B38" s="514"/>
      <c r="C38" s="515"/>
      <c r="D38" s="516"/>
      <c r="E38" s="515"/>
      <c r="F38" s="514"/>
      <c r="G38" s="515"/>
      <c r="H38" s="447"/>
    </row>
    <row r="39" spans="1:61" ht="15.75" customHeight="1" thickBot="1">
      <c r="A39" s="597" t="s">
        <v>927</v>
      </c>
      <c r="B39" s="598"/>
      <c r="C39" s="599"/>
      <c r="D39" s="571" t="str">
        <f>IF(H36&gt;4, _xlfn.CONCAT("D-",B36,"-",D36,"-",F36,", ",H36, " полок"),_xlfn.CONCAT("D-",B36,"-",D36,"-",F36,", ",H36, " полки"))</f>
        <v>D-1100-500-2200, 4 полки</v>
      </c>
      <c r="E39" s="572"/>
      <c r="F39" s="572"/>
      <c r="G39" s="573"/>
      <c r="H39" s="448"/>
    </row>
    <row r="40" spans="1:61" ht="15.75" customHeight="1" thickBot="1">
      <c r="A40" s="597" t="s">
        <v>929</v>
      </c>
      <c r="B40" s="598"/>
      <c r="C40" s="599"/>
      <c r="D40" s="574">
        <f>AR111</f>
        <v>211.41379310344828</v>
      </c>
      <c r="E40" s="575"/>
      <c r="F40" s="575"/>
      <c r="G40" s="576"/>
      <c r="H40" s="449"/>
    </row>
    <row r="41" spans="1:61" ht="14.65" thickBot="1">
      <c r="A41" s="600" t="s">
        <v>918</v>
      </c>
      <c r="B41" s="601"/>
      <c r="C41" s="602"/>
      <c r="D41" s="580">
        <f>G50*655.32</f>
        <v>141820.28689655173</v>
      </c>
      <c r="E41" s="581"/>
      <c r="F41" s="581"/>
      <c r="G41" s="582"/>
    </row>
    <row r="42" spans="1:61" ht="14.65" thickBot="1">
      <c r="A42" s="517"/>
      <c r="B42" s="517"/>
      <c r="C42" s="517"/>
      <c r="D42" s="517"/>
      <c r="E42" s="517"/>
      <c r="F42" s="517"/>
      <c r="G42" s="517"/>
    </row>
    <row r="43" spans="1:61">
      <c r="A43" s="583" t="s">
        <v>919</v>
      </c>
      <c r="B43" s="584"/>
      <c r="C43" s="585"/>
      <c r="D43" s="593" t="s">
        <v>920</v>
      </c>
      <c r="E43" s="594"/>
      <c r="F43" s="518">
        <f>B36-40</f>
        <v>1060</v>
      </c>
      <c r="G43" s="519" t="s">
        <v>383</v>
      </c>
    </row>
    <row r="44" spans="1:61" ht="14.65" thickBot="1">
      <c r="A44" s="586"/>
      <c r="B44" s="587"/>
      <c r="C44" s="588"/>
      <c r="D44" s="589" t="s">
        <v>921</v>
      </c>
      <c r="E44" s="590"/>
      <c r="F44" s="520">
        <f>D36-60</f>
        <v>440</v>
      </c>
      <c r="G44" s="521" t="s">
        <v>383</v>
      </c>
    </row>
    <row r="45" spans="1:61">
      <c r="A45" s="583" t="s">
        <v>922</v>
      </c>
      <c r="B45" s="584"/>
      <c r="C45" s="585"/>
      <c r="D45" s="593" t="s">
        <v>920</v>
      </c>
      <c r="E45" s="594"/>
      <c r="F45" s="518">
        <f>B36-60</f>
        <v>1040</v>
      </c>
      <c r="G45" s="519" t="s">
        <v>383</v>
      </c>
    </row>
    <row r="46" spans="1:61" ht="14.65" thickBot="1">
      <c r="A46" s="586"/>
      <c r="B46" s="587"/>
      <c r="C46" s="588"/>
      <c r="D46" s="589" t="s">
        <v>921</v>
      </c>
      <c r="E46" s="590"/>
      <c r="F46" s="520">
        <f>D36-60</f>
        <v>440</v>
      </c>
      <c r="G46" s="521" t="s">
        <v>383</v>
      </c>
    </row>
    <row r="47" spans="1:61">
      <c r="A47" s="517"/>
      <c r="B47" s="517"/>
      <c r="C47" s="517"/>
      <c r="D47" s="517"/>
      <c r="E47" s="517"/>
      <c r="F47" s="517"/>
      <c r="G47" s="517"/>
    </row>
    <row r="48" spans="1:61" ht="14.65" thickBot="1">
      <c r="A48" s="566" t="s">
        <v>934</v>
      </c>
      <c r="B48" s="567"/>
      <c r="C48" s="567"/>
      <c r="D48" s="567"/>
      <c r="E48" s="567"/>
      <c r="F48" s="567"/>
      <c r="G48" s="567"/>
    </row>
    <row r="49" spans="1:61" ht="14.65" thickBot="1">
      <c r="A49" s="597" t="s">
        <v>931</v>
      </c>
      <c r="B49" s="599"/>
      <c r="C49" s="597" t="s">
        <v>932</v>
      </c>
      <c r="D49" s="599"/>
      <c r="E49" s="597" t="s">
        <v>933</v>
      </c>
      <c r="F49" s="599"/>
      <c r="G49" s="522" t="s">
        <v>930</v>
      </c>
    </row>
    <row r="50" spans="1:61" ht="14.65" thickBot="1">
      <c r="A50" s="595">
        <f>B36/1000+0.03</f>
        <v>1.1300000000000001</v>
      </c>
      <c r="B50" s="596"/>
      <c r="C50" s="595">
        <f>D36/1000+0.04</f>
        <v>0.54</v>
      </c>
      <c r="D50" s="596"/>
      <c r="E50" s="595">
        <f>F36/1000+0.3</f>
        <v>2.5</v>
      </c>
      <c r="F50" s="603"/>
      <c r="G50" s="523">
        <f>AR111+5</f>
        <v>216.41379310344828</v>
      </c>
      <c r="H50" s="446"/>
    </row>
    <row r="52" spans="1:61">
      <c r="B52" s="450"/>
    </row>
    <row r="53" spans="1:61">
      <c r="B53" s="450"/>
    </row>
    <row r="54" spans="1:61" s="76" customFormat="1" ht="23.85" customHeight="1">
      <c r="A54" s="562" t="s">
        <v>940</v>
      </c>
      <c r="B54" s="562"/>
      <c r="C54" s="562"/>
      <c r="D54" s="562"/>
      <c r="E54" s="562"/>
      <c r="F54" s="562"/>
      <c r="G54" s="562"/>
      <c r="H54" s="457"/>
      <c r="I54" s="465"/>
      <c r="J54" s="464"/>
      <c r="K54" s="464"/>
      <c r="L54" s="464"/>
      <c r="M54" s="464"/>
      <c r="N54" s="464"/>
      <c r="O54" s="464"/>
      <c r="P54" s="464"/>
      <c r="Q54" s="464"/>
      <c r="R54" s="464"/>
      <c r="S54" s="464"/>
      <c r="T54" s="464"/>
      <c r="U54" s="464"/>
      <c r="V54" s="464"/>
      <c r="W54" s="464"/>
      <c r="X54" s="464"/>
      <c r="Y54" s="464"/>
      <c r="Z54" s="464"/>
      <c r="AA54" s="464"/>
      <c r="AB54" s="464"/>
      <c r="AC54" s="464"/>
      <c r="AD54" s="464"/>
      <c r="AE54" s="464"/>
      <c r="AF54" s="464"/>
      <c r="AG54" s="464"/>
      <c r="AH54" s="464"/>
      <c r="AI54" s="464"/>
      <c r="AJ54" s="464"/>
      <c r="AK54" s="464"/>
      <c r="AL54" s="464"/>
      <c r="AM54" s="464"/>
      <c r="AN54" s="464"/>
      <c r="AO54" s="464"/>
      <c r="AP54" s="464"/>
      <c r="AQ54" s="464"/>
      <c r="AR54" s="464"/>
      <c r="AS54" s="464"/>
      <c r="AT54" s="464"/>
      <c r="AU54" s="464"/>
      <c r="AV54" s="464"/>
      <c r="AW54" s="464"/>
      <c r="AX54" s="464"/>
      <c r="AY54" s="464"/>
      <c r="AZ54" s="464"/>
      <c r="BA54" s="464"/>
      <c r="BB54" s="464"/>
      <c r="BC54" s="464"/>
      <c r="BD54" s="464"/>
      <c r="BE54" s="464"/>
      <c r="BF54" s="464"/>
      <c r="BG54" s="464"/>
      <c r="BH54" s="464"/>
      <c r="BI54" s="464"/>
    </row>
    <row r="55" spans="1:61" s="76" customFormat="1" ht="39" customHeight="1">
      <c r="A55" s="561" t="s">
        <v>941</v>
      </c>
      <c r="B55" s="561"/>
      <c r="C55" s="561"/>
      <c r="D55" s="561"/>
      <c r="E55" s="561"/>
      <c r="F55" s="561"/>
      <c r="G55" s="561"/>
      <c r="H55" s="457"/>
      <c r="I55" s="465"/>
      <c r="J55" s="464"/>
      <c r="K55" s="464"/>
      <c r="L55" s="464"/>
      <c r="M55" s="464"/>
      <c r="N55" s="464"/>
      <c r="O55" s="464"/>
      <c r="P55" s="464"/>
      <c r="Q55" s="464"/>
      <c r="R55" s="464"/>
      <c r="S55" s="464"/>
      <c r="T55" s="464"/>
      <c r="U55" s="464"/>
      <c r="V55" s="464"/>
      <c r="W55" s="464"/>
      <c r="X55" s="464"/>
      <c r="Y55" s="464"/>
      <c r="Z55" s="464"/>
      <c r="AA55" s="464"/>
      <c r="AB55" s="464"/>
      <c r="AC55" s="464"/>
      <c r="AD55" s="464"/>
      <c r="AE55" s="464"/>
      <c r="AF55" s="464"/>
      <c r="AG55" s="464"/>
      <c r="AH55" s="464"/>
      <c r="AI55" s="464"/>
      <c r="AJ55" s="464"/>
      <c r="AK55" s="464"/>
      <c r="AL55" s="464"/>
      <c r="AM55" s="464"/>
      <c r="AN55" s="464"/>
      <c r="AO55" s="464"/>
      <c r="AP55" s="464"/>
      <c r="AQ55" s="464"/>
      <c r="AR55" s="464"/>
      <c r="AS55" s="464"/>
      <c r="AT55" s="464"/>
      <c r="AU55" s="464"/>
      <c r="AV55" s="464"/>
      <c r="AW55" s="464"/>
      <c r="AX55" s="464"/>
      <c r="AY55" s="464"/>
      <c r="AZ55" s="464"/>
      <c r="BA55" s="464"/>
      <c r="BB55" s="464"/>
      <c r="BC55" s="464"/>
      <c r="BD55" s="464"/>
      <c r="BE55" s="464"/>
      <c r="BF55" s="464"/>
      <c r="BG55" s="464"/>
      <c r="BH55" s="464"/>
      <c r="BI55" s="464"/>
    </row>
    <row r="56" spans="1:61" ht="8.25" customHeight="1">
      <c r="A56" s="524" t="s">
        <v>935</v>
      </c>
      <c r="B56" s="454"/>
      <c r="C56" s="455"/>
      <c r="D56" s="456"/>
      <c r="E56" s="455"/>
      <c r="F56" s="455"/>
      <c r="G56" s="455"/>
      <c r="H56" s="458"/>
    </row>
    <row r="57" spans="1:61" ht="14.65" thickBot="1">
      <c r="AA57" s="469"/>
      <c r="AB57" s="469"/>
      <c r="AC57" s="469"/>
      <c r="AD57" s="469"/>
      <c r="AE57" s="469"/>
      <c r="AF57" s="469"/>
      <c r="AG57" s="469"/>
      <c r="AH57" s="469"/>
      <c r="AI57" s="469"/>
      <c r="AJ57" s="469"/>
      <c r="AK57" s="469"/>
      <c r="AL57" s="469"/>
    </row>
    <row r="58" spans="1:61">
      <c r="A58" s="591" t="s">
        <v>923</v>
      </c>
      <c r="B58" s="564">
        <v>500</v>
      </c>
      <c r="C58" s="591" t="s">
        <v>924</v>
      </c>
      <c r="D58" s="564">
        <v>700</v>
      </c>
      <c r="E58" s="591" t="s">
        <v>925</v>
      </c>
      <c r="F58" s="564">
        <v>1100</v>
      </c>
      <c r="G58" s="591" t="s">
        <v>926</v>
      </c>
      <c r="H58" s="564">
        <v>4</v>
      </c>
      <c r="AA58" s="469"/>
      <c r="AB58" s="469"/>
      <c r="AC58" s="469"/>
      <c r="AD58" s="469"/>
      <c r="AE58" s="469"/>
      <c r="AF58" s="469"/>
      <c r="AG58" s="469"/>
      <c r="AH58" s="469"/>
      <c r="AI58" s="469"/>
      <c r="AJ58" s="469"/>
      <c r="AK58" s="469"/>
      <c r="AL58" s="469"/>
    </row>
    <row r="59" spans="1:61" ht="14.65" thickBot="1">
      <c r="A59" s="592"/>
      <c r="B59" s="565"/>
      <c r="C59" s="592"/>
      <c r="D59" s="565"/>
      <c r="E59" s="592"/>
      <c r="F59" s="565"/>
      <c r="G59" s="592"/>
      <c r="H59" s="565"/>
      <c r="AA59" s="469"/>
      <c r="AB59" s="469"/>
      <c r="AC59" s="469"/>
      <c r="AD59" s="469"/>
      <c r="AE59" s="469"/>
      <c r="AF59" s="469"/>
      <c r="AG59" s="469"/>
      <c r="AH59" s="469"/>
      <c r="AI59" s="469"/>
      <c r="AJ59" s="469"/>
      <c r="AK59" s="469"/>
      <c r="AL59" s="469"/>
    </row>
    <row r="60" spans="1:61" ht="14.65" thickBot="1">
      <c r="A60" s="1"/>
      <c r="B60" s="1"/>
      <c r="D60" s="1"/>
      <c r="AA60" s="469"/>
      <c r="AB60" s="469"/>
      <c r="AC60" s="469"/>
      <c r="AD60" s="469"/>
      <c r="AE60" s="469"/>
      <c r="AF60" s="469"/>
      <c r="AG60" s="469"/>
      <c r="AH60" s="469"/>
      <c r="AI60" s="469"/>
      <c r="AJ60" s="469"/>
      <c r="AK60" s="469"/>
      <c r="AL60" s="469"/>
    </row>
    <row r="61" spans="1:61" ht="14.65" thickBot="1">
      <c r="A61" s="568" t="s">
        <v>927</v>
      </c>
      <c r="B61" s="569"/>
      <c r="C61" s="570"/>
      <c r="D61" s="571" t="str">
        <f>IF(H58&gt;4, _xlfn.CONCAT("D-",B58,"-",D58,"-",F58,", ",H58, " полок"),_xlfn.CONCAT("D-",B58,"-",D58,"-",F58,", ",H58, " полки"))</f>
        <v>D-500-700-1100, 4 полки</v>
      </c>
      <c r="E61" s="572"/>
      <c r="F61" s="572"/>
      <c r="G61" s="573"/>
      <c r="AA61" s="469"/>
      <c r="AB61" s="469"/>
      <c r="AC61" s="469"/>
      <c r="AD61" s="469"/>
      <c r="AE61" s="469"/>
      <c r="AF61" s="469"/>
      <c r="AG61" s="469"/>
      <c r="AH61" s="469"/>
      <c r="AI61" s="469"/>
      <c r="AJ61" s="469"/>
      <c r="AK61" s="469"/>
      <c r="AL61" s="469"/>
    </row>
    <row r="62" spans="1:61" ht="14.65" thickBot="1">
      <c r="A62" s="568" t="s">
        <v>929</v>
      </c>
      <c r="B62" s="569"/>
      <c r="C62" s="570"/>
      <c r="D62" s="574">
        <f>AV152</f>
        <v>56.848180517288313</v>
      </c>
      <c r="E62" s="575"/>
      <c r="F62" s="575"/>
      <c r="G62" s="576"/>
      <c r="AA62" s="469"/>
      <c r="AB62" s="469"/>
      <c r="AC62" s="469"/>
      <c r="AD62" s="469"/>
      <c r="AE62" s="469"/>
      <c r="AF62" s="469"/>
      <c r="AG62" s="469"/>
      <c r="AH62" s="469"/>
      <c r="AI62" s="469"/>
      <c r="AJ62" s="469"/>
      <c r="AK62" s="469"/>
      <c r="AL62" s="469"/>
    </row>
    <row r="63" spans="1:61" ht="14.65" thickBot="1">
      <c r="A63" s="577" t="s">
        <v>918</v>
      </c>
      <c r="B63" s="578"/>
      <c r="C63" s="579"/>
      <c r="D63" s="580">
        <f>D62*757.54</f>
        <v>43064.770669066587</v>
      </c>
      <c r="E63" s="581"/>
      <c r="F63" s="581"/>
      <c r="G63" s="582"/>
      <c r="AA63" s="469"/>
      <c r="AB63" s="469"/>
      <c r="AC63" s="469"/>
      <c r="AD63" s="469"/>
      <c r="AE63" s="469"/>
      <c r="AF63" s="469"/>
      <c r="AG63" s="469"/>
      <c r="AH63" s="469"/>
      <c r="AI63" s="469"/>
      <c r="AJ63" s="469"/>
      <c r="AK63" s="469"/>
      <c r="AL63" s="469"/>
    </row>
    <row r="64" spans="1:61" ht="14.65" thickBot="1">
      <c r="A64" s="517"/>
      <c r="B64" s="517"/>
      <c r="C64" s="517"/>
      <c r="D64" s="517"/>
      <c r="E64" s="517"/>
      <c r="F64" s="517"/>
      <c r="G64" s="517"/>
      <c r="AA64" s="469"/>
      <c r="AB64" s="469"/>
      <c r="AC64" s="469"/>
      <c r="AD64" s="469"/>
      <c r="AE64" s="469"/>
      <c r="AF64" s="469"/>
      <c r="AG64" s="469"/>
      <c r="AH64" s="469"/>
      <c r="AI64" s="469"/>
      <c r="AJ64" s="469"/>
      <c r="AK64" s="469"/>
      <c r="AL64" s="469"/>
    </row>
    <row r="65" spans="1:7">
      <c r="A65" s="583" t="s">
        <v>919</v>
      </c>
      <c r="B65" s="584"/>
      <c r="C65" s="585"/>
      <c r="D65" s="593" t="s">
        <v>920</v>
      </c>
      <c r="E65" s="594"/>
      <c r="F65" s="518">
        <f>B58-5</f>
        <v>495</v>
      </c>
      <c r="G65" s="519" t="s">
        <v>383</v>
      </c>
    </row>
    <row r="66" spans="1:7" ht="14.65" thickBot="1">
      <c r="A66" s="586"/>
      <c r="B66" s="587"/>
      <c r="C66" s="588"/>
      <c r="D66" s="589" t="s">
        <v>921</v>
      </c>
      <c r="E66" s="590"/>
      <c r="F66" s="520">
        <f>D58-55</f>
        <v>645</v>
      </c>
      <c r="G66" s="521" t="s">
        <v>383</v>
      </c>
    </row>
    <row r="67" spans="1:7">
      <c r="A67" s="583" t="s">
        <v>922</v>
      </c>
      <c r="B67" s="584"/>
      <c r="C67" s="585"/>
      <c r="D67" s="593" t="s">
        <v>920</v>
      </c>
      <c r="E67" s="594"/>
      <c r="F67" s="518">
        <f>B58-5</f>
        <v>495</v>
      </c>
      <c r="G67" s="519" t="s">
        <v>383</v>
      </c>
    </row>
    <row r="68" spans="1:7" ht="14.65" thickBot="1">
      <c r="A68" s="586"/>
      <c r="B68" s="587"/>
      <c r="C68" s="588"/>
      <c r="D68" s="589" t="s">
        <v>921</v>
      </c>
      <c r="E68" s="590"/>
      <c r="F68" s="520">
        <f>D58-35</f>
        <v>665</v>
      </c>
      <c r="G68" s="521" t="s">
        <v>383</v>
      </c>
    </row>
    <row r="70" spans="1:7" ht="15.75" customHeight="1" thickBot="1">
      <c r="A70" s="566" t="s">
        <v>934</v>
      </c>
      <c r="B70" s="567"/>
      <c r="C70" s="567"/>
      <c r="D70" s="567"/>
      <c r="E70" s="567"/>
      <c r="F70" s="567"/>
      <c r="G70" s="567"/>
    </row>
    <row r="71" spans="1:7" ht="14.65" thickBot="1">
      <c r="A71" s="568" t="s">
        <v>931</v>
      </c>
      <c r="B71" s="570"/>
      <c r="C71" s="568" t="s">
        <v>932</v>
      </c>
      <c r="D71" s="570"/>
      <c r="E71" s="568" t="s">
        <v>933</v>
      </c>
      <c r="F71" s="570"/>
      <c r="G71" s="525" t="s">
        <v>930</v>
      </c>
    </row>
    <row r="72" spans="1:7" ht="14.65" thickBot="1">
      <c r="A72" s="595">
        <f>B58/1000</f>
        <v>0.5</v>
      </c>
      <c r="B72" s="596"/>
      <c r="C72" s="595">
        <f>D58/1000</f>
        <v>0.7</v>
      </c>
      <c r="D72" s="596"/>
      <c r="E72" s="595">
        <f>F58/1000</f>
        <v>1.1000000000000001</v>
      </c>
      <c r="F72" s="596"/>
      <c r="G72" s="526">
        <f>D62*1.03</f>
        <v>58.553625932806966</v>
      </c>
    </row>
    <row r="93" spans="33:44" ht="14.65" thickBot="1">
      <c r="AG93" s="471" t="s">
        <v>906</v>
      </c>
      <c r="AH93" s="472"/>
      <c r="AI93" s="472"/>
      <c r="AJ93" s="472"/>
      <c r="AK93" s="472"/>
      <c r="AL93" s="472"/>
      <c r="AM93" s="472"/>
      <c r="AN93" s="472"/>
      <c r="AO93" s="472"/>
      <c r="AP93" s="472"/>
      <c r="AQ93" s="469"/>
      <c r="AR93" s="469"/>
    </row>
    <row r="94" spans="33:44">
      <c r="AG94" s="473" t="s">
        <v>907</v>
      </c>
      <c r="AH94" s="474" t="s">
        <v>908</v>
      </c>
      <c r="AI94" s="475" t="s">
        <v>909</v>
      </c>
      <c r="AJ94" s="472"/>
      <c r="AK94" s="472"/>
      <c r="AL94" s="472"/>
      <c r="AM94" s="472"/>
      <c r="AN94" s="472"/>
      <c r="AO94" s="472"/>
      <c r="AP94" s="472"/>
      <c r="AQ94" s="469"/>
      <c r="AR94" s="469"/>
    </row>
    <row r="95" spans="33:44" ht="14.65" thickBot="1">
      <c r="AG95" s="476">
        <f>F36-100</f>
        <v>2100</v>
      </c>
      <c r="AH95" s="477">
        <f>B36</f>
        <v>1100</v>
      </c>
      <c r="AI95" s="478">
        <f>D36</f>
        <v>500</v>
      </c>
      <c r="AJ95" s="472">
        <f>SUM(AG95:AI95)*4</f>
        <v>14800</v>
      </c>
      <c r="AK95" s="472">
        <f>AJ95/2500*1800+3600+3500</f>
        <v>17756</v>
      </c>
      <c r="AL95" s="472">
        <f>(((AH95+AI95)*2*AG95+(AH95*AI95))/1000000)*4200</f>
        <v>30534</v>
      </c>
      <c r="AM95" s="472"/>
      <c r="AN95" s="472"/>
      <c r="AO95" s="472"/>
      <c r="AP95" s="472"/>
      <c r="AQ95" s="469"/>
      <c r="AR95" s="469"/>
    </row>
    <row r="96" spans="33:44">
      <c r="AG96" s="472"/>
      <c r="AH96" s="479" t="s">
        <v>910</v>
      </c>
      <c r="AI96" s="436">
        <f>(AK95+AL95)*1</f>
        <v>48290</v>
      </c>
      <c r="AJ96" s="472"/>
      <c r="AK96" s="472"/>
      <c r="AL96" s="472"/>
      <c r="AM96" s="472"/>
      <c r="AN96" s="472"/>
      <c r="AO96" s="472"/>
      <c r="AP96" s="472"/>
      <c r="AQ96" s="469"/>
      <c r="AR96" s="469"/>
    </row>
    <row r="97" spans="33:44">
      <c r="AG97" s="472"/>
      <c r="AH97" s="437"/>
      <c r="AI97" s="437"/>
      <c r="AJ97" s="472"/>
      <c r="AK97" s="472"/>
      <c r="AL97" s="472"/>
      <c r="AM97" s="472"/>
      <c r="AN97" s="472"/>
      <c r="AO97" s="472"/>
      <c r="AP97" s="472"/>
      <c r="AQ97" s="469"/>
      <c r="AR97" s="469"/>
    </row>
    <row r="98" spans="33:44" ht="14.65" thickBot="1">
      <c r="AG98" s="471" t="s">
        <v>911</v>
      </c>
      <c r="AH98" s="438"/>
      <c r="AI98" s="437"/>
      <c r="AJ98" s="472"/>
      <c r="AK98" s="472"/>
      <c r="AL98" s="472"/>
      <c r="AM98" s="472"/>
      <c r="AN98" s="472"/>
      <c r="AO98" s="472"/>
      <c r="AP98" s="472"/>
      <c r="AQ98" s="469"/>
      <c r="AR98" s="469"/>
    </row>
    <row r="99" spans="33:44">
      <c r="AG99" s="473" t="s">
        <v>907</v>
      </c>
      <c r="AH99" s="439" t="s">
        <v>908</v>
      </c>
      <c r="AI99" s="440" t="s">
        <v>909</v>
      </c>
      <c r="AJ99" s="480"/>
      <c r="AK99" s="480"/>
      <c r="AL99" s="480"/>
      <c r="AM99" s="480"/>
      <c r="AN99" s="480"/>
      <c r="AO99" s="472"/>
      <c r="AP99" s="472"/>
      <c r="AQ99" s="469"/>
      <c r="AR99" s="469"/>
    </row>
    <row r="100" spans="33:44" ht="14.65" thickBot="1">
      <c r="AG100" s="481">
        <v>100</v>
      </c>
      <c r="AH100" s="441">
        <f>AH95</f>
        <v>1100</v>
      </c>
      <c r="AI100" s="442">
        <f>AI95</f>
        <v>500</v>
      </c>
      <c r="AJ100" s="482"/>
      <c r="AK100" s="482"/>
      <c r="AL100" s="482">
        <f>AG100*(AH100+AI100)*2/1000/1000</f>
        <v>0.32</v>
      </c>
      <c r="AM100" s="483">
        <f>AL100*600</f>
        <v>192</v>
      </c>
      <c r="AN100" s="483">
        <f>(AL100*1400+AM100)*3+100</f>
        <v>2020</v>
      </c>
      <c r="AO100" s="484"/>
      <c r="AP100" s="472"/>
      <c r="AQ100" s="469"/>
      <c r="AR100" s="469"/>
    </row>
    <row r="101" spans="33:44">
      <c r="AG101" s="472"/>
      <c r="AH101" s="443" t="s">
        <v>910</v>
      </c>
      <c r="AI101" s="444">
        <f>(AN100)*1</f>
        <v>2020</v>
      </c>
      <c r="AJ101" s="436"/>
      <c r="AK101" s="436"/>
      <c r="AL101" s="436"/>
      <c r="AM101" s="436"/>
      <c r="AN101" s="472"/>
      <c r="AO101" s="472"/>
      <c r="AP101" s="472"/>
      <c r="AQ101" s="469"/>
      <c r="AR101" s="485"/>
    </row>
    <row r="102" spans="33:44">
      <c r="AG102" s="472"/>
      <c r="AH102" s="437"/>
      <c r="AI102" s="437"/>
      <c r="AJ102" s="472"/>
      <c r="AK102" s="472"/>
      <c r="AL102" s="472"/>
      <c r="AM102" s="472"/>
      <c r="AN102" s="472"/>
      <c r="AO102" s="472"/>
      <c r="AP102" s="472"/>
      <c r="AQ102" s="469"/>
      <c r="AR102" s="469"/>
    </row>
    <row r="103" spans="33:44" ht="14.65" thickBot="1">
      <c r="AG103" s="471" t="s">
        <v>912</v>
      </c>
      <c r="AH103" s="438"/>
      <c r="AI103" s="437"/>
      <c r="AJ103" s="472"/>
      <c r="AK103" s="472"/>
      <c r="AL103" s="472"/>
      <c r="AM103" s="472"/>
      <c r="AN103" s="472"/>
      <c r="AO103" s="472"/>
      <c r="AP103" s="472"/>
      <c r="AQ103" s="469"/>
      <c r="AR103" s="469"/>
    </row>
    <row r="104" spans="33:44">
      <c r="AG104" s="473" t="s">
        <v>913</v>
      </c>
      <c r="AH104" s="439" t="s">
        <v>908</v>
      </c>
      <c r="AI104" s="440" t="s">
        <v>909</v>
      </c>
      <c r="AJ104" s="480"/>
      <c r="AK104" s="480"/>
      <c r="AL104" s="480"/>
      <c r="AM104" s="480"/>
      <c r="AN104" s="480"/>
      <c r="AO104" s="472"/>
      <c r="AP104" s="472"/>
      <c r="AQ104" s="469"/>
      <c r="AR104" s="469"/>
    </row>
    <row r="105" spans="33:44" ht="14.65" thickBot="1">
      <c r="AG105" s="481">
        <f>H36</f>
        <v>4</v>
      </c>
      <c r="AH105" s="441">
        <f>AH95</f>
        <v>1100</v>
      </c>
      <c r="AI105" s="442">
        <f>AI95</f>
        <v>500</v>
      </c>
      <c r="AJ105" s="482"/>
      <c r="AK105" s="482"/>
      <c r="AL105" s="482">
        <f>(AH105*AI105)/1000/1000</f>
        <v>0.55000000000000004</v>
      </c>
      <c r="AM105" s="483">
        <f>AL105*600</f>
        <v>330</v>
      </c>
      <c r="AN105" s="483">
        <f>((AL105*1400+AM105)*2.5)*AG105</f>
        <v>11000</v>
      </c>
      <c r="AO105" s="472"/>
      <c r="AP105" s="472"/>
      <c r="AQ105" s="469"/>
      <c r="AR105" s="469"/>
    </row>
    <row r="106" spans="33:44">
      <c r="AG106" s="472"/>
      <c r="AH106" s="443" t="s">
        <v>910</v>
      </c>
      <c r="AI106" s="444">
        <f>(AN105)*1</f>
        <v>11000</v>
      </c>
      <c r="AJ106" s="436"/>
      <c r="AK106" s="436"/>
      <c r="AL106" s="436"/>
      <c r="AM106" s="436"/>
      <c r="AN106" s="472"/>
      <c r="AO106" s="472"/>
      <c r="AP106" s="472"/>
      <c r="AQ106" s="469"/>
      <c r="AR106" s="469"/>
    </row>
    <row r="107" spans="33:44">
      <c r="AG107" s="472"/>
      <c r="AH107" s="472"/>
      <c r="AI107" s="472"/>
      <c r="AJ107" s="472"/>
      <c r="AK107" s="472"/>
      <c r="AL107" s="472"/>
      <c r="AM107" s="472"/>
      <c r="AN107" s="472"/>
      <c r="AO107" s="472"/>
      <c r="AP107" s="472"/>
      <c r="AQ107" s="469"/>
      <c r="AR107" s="469"/>
    </row>
    <row r="108" spans="33:44">
      <c r="AG108" s="472" t="s">
        <v>914</v>
      </c>
      <c r="AH108" s="472"/>
      <c r="AI108" s="472"/>
      <c r="AJ108" s="472"/>
      <c r="AK108" s="472"/>
      <c r="AL108" s="472"/>
      <c r="AM108" s="472"/>
      <c r="AN108" s="472"/>
      <c r="AO108" s="472"/>
      <c r="AP108" s="472"/>
      <c r="AQ108" s="469"/>
      <c r="AR108" s="469"/>
    </row>
    <row r="109" spans="33:44">
      <c r="AG109" s="472"/>
      <c r="AH109" s="472"/>
      <c r="AI109" s="472"/>
      <c r="AJ109" s="472"/>
      <c r="AK109" s="472"/>
      <c r="AL109" s="472"/>
      <c r="AM109" s="472"/>
      <c r="AN109" s="472"/>
      <c r="AO109" s="472"/>
      <c r="AP109" s="472"/>
      <c r="AQ109" s="469"/>
      <c r="AR109" s="469"/>
    </row>
    <row r="110" spans="33:44">
      <c r="AG110" s="472"/>
      <c r="AH110" s="472"/>
      <c r="AI110" s="472"/>
      <c r="AJ110" s="472"/>
      <c r="AK110" s="472"/>
      <c r="AL110" s="472"/>
      <c r="AM110" s="472"/>
      <c r="AN110" s="472"/>
      <c r="AO110" s="472"/>
      <c r="AP110" s="472"/>
      <c r="AQ110" s="469"/>
      <c r="AR110" s="486" t="s">
        <v>915</v>
      </c>
    </row>
    <row r="111" spans="33:44">
      <c r="AG111" s="472"/>
      <c r="AH111" s="487" t="s">
        <v>916</v>
      </c>
      <c r="AI111" s="436">
        <f>(AI96+AI101+AI106)*1</f>
        <v>61310</v>
      </c>
      <c r="AJ111" s="472"/>
      <c r="AK111" s="472"/>
      <c r="AL111" s="472"/>
      <c r="AM111" s="472"/>
      <c r="AN111" s="472"/>
      <c r="AO111" s="472"/>
      <c r="AP111" s="472"/>
      <c r="AQ111" s="469"/>
      <c r="AR111" s="488">
        <f>AI111/290</f>
        <v>211.41379310344828</v>
      </c>
    </row>
    <row r="112" spans="33:44">
      <c r="AG112" s="469"/>
      <c r="AH112" s="469"/>
      <c r="AI112" s="469"/>
      <c r="AJ112" s="469"/>
      <c r="AK112" s="469"/>
      <c r="AL112" s="469"/>
      <c r="AM112" s="469"/>
      <c r="AN112" s="469"/>
      <c r="AO112" s="469"/>
      <c r="AP112" s="469"/>
      <c r="AQ112" s="469"/>
      <c r="AR112" s="469"/>
    </row>
    <row r="113" spans="33:48">
      <c r="AG113" s="489"/>
      <c r="AH113" s="469" t="s">
        <v>917</v>
      </c>
      <c r="AI113" s="469"/>
      <c r="AJ113" s="469"/>
      <c r="AK113" s="469"/>
      <c r="AL113" s="469"/>
      <c r="AM113" s="469"/>
      <c r="AN113" s="469"/>
      <c r="AO113" s="469"/>
      <c r="AP113" s="469"/>
      <c r="AQ113" s="469"/>
      <c r="AR113" s="469"/>
    </row>
    <row r="122" spans="33:48" ht="14.65" thickBot="1">
      <c r="AG122" s="471" t="s">
        <v>937</v>
      </c>
      <c r="AH122" s="472"/>
      <c r="AI122" s="472"/>
      <c r="AJ122" s="472"/>
      <c r="AK122" s="472"/>
      <c r="AL122" s="472"/>
      <c r="AM122" s="472"/>
      <c r="AN122" s="472"/>
      <c r="AO122" s="472"/>
      <c r="AP122" s="472"/>
      <c r="AQ122" s="472"/>
      <c r="AR122" s="472"/>
      <c r="AS122" s="472"/>
      <c r="AT122" s="472"/>
      <c r="AU122" s="472"/>
      <c r="AV122" s="469"/>
    </row>
    <row r="123" spans="33:48">
      <c r="AG123" s="473" t="s">
        <v>907</v>
      </c>
      <c r="AH123" s="474" t="s">
        <v>908</v>
      </c>
      <c r="AI123" s="475" t="s">
        <v>909</v>
      </c>
      <c r="AJ123" s="472"/>
      <c r="AK123" s="472"/>
      <c r="AL123" s="472"/>
      <c r="AM123" s="472"/>
      <c r="AN123" s="472"/>
      <c r="AO123" s="472"/>
      <c r="AP123" s="472"/>
      <c r="AQ123" s="472"/>
      <c r="AR123" s="472"/>
      <c r="AS123" s="472"/>
      <c r="AT123" s="472"/>
      <c r="AU123" s="472"/>
      <c r="AV123" s="469"/>
    </row>
    <row r="124" spans="33:48" ht="14.65" thickBot="1">
      <c r="AG124" s="476">
        <f>F58-100</f>
        <v>1000</v>
      </c>
      <c r="AH124" s="477">
        <f>B58</f>
        <v>500</v>
      </c>
      <c r="AI124" s="478">
        <f>D58</f>
        <v>700</v>
      </c>
      <c r="AJ124" s="472"/>
      <c r="AK124" s="472"/>
      <c r="AL124" s="472"/>
      <c r="AM124" s="472"/>
      <c r="AN124" s="472"/>
      <c r="AO124" s="472"/>
      <c r="AP124" s="472"/>
      <c r="AQ124" s="472"/>
      <c r="AR124" s="472"/>
      <c r="AS124" s="472"/>
      <c r="AT124" s="472"/>
      <c r="AU124" s="472"/>
      <c r="AV124" s="469"/>
    </row>
    <row r="125" spans="33:48">
      <c r="AG125" s="472"/>
      <c r="AH125" s="479" t="s">
        <v>910</v>
      </c>
      <c r="AI125" s="436">
        <f>AP139</f>
        <v>11234.463033599997</v>
      </c>
      <c r="AJ125" s="472"/>
      <c r="AK125" s="472"/>
      <c r="AL125" s="472"/>
      <c r="AM125" s="472"/>
      <c r="AN125" s="472"/>
      <c r="AO125" s="472"/>
      <c r="AP125" s="472"/>
      <c r="AQ125" s="472"/>
      <c r="AR125" s="472"/>
      <c r="AS125" s="472"/>
      <c r="AT125" s="472"/>
      <c r="AU125" s="472"/>
      <c r="AV125" s="469"/>
    </row>
    <row r="126" spans="33:48" ht="14.65" thickBot="1">
      <c r="AG126" s="472"/>
      <c r="AH126" s="479"/>
      <c r="AI126" s="436"/>
      <c r="AJ126" s="472"/>
      <c r="AK126" s="472"/>
      <c r="AL126" s="472"/>
      <c r="AM126" s="472"/>
      <c r="AN126" s="472"/>
      <c r="AO126" s="472"/>
      <c r="AP126" s="472"/>
      <c r="AQ126" s="472"/>
      <c r="AR126" s="472"/>
      <c r="AS126" s="472"/>
      <c r="AT126" s="472"/>
      <c r="AU126" s="472"/>
      <c r="AV126" s="469"/>
    </row>
    <row r="127" spans="33:48">
      <c r="AG127" s="469"/>
      <c r="AH127" s="490"/>
      <c r="AI127" s="491"/>
      <c r="AJ127" s="492"/>
      <c r="AK127" s="493"/>
      <c r="AL127" s="469"/>
      <c r="AM127" s="469"/>
      <c r="AN127" s="469"/>
      <c r="AO127" s="469"/>
      <c r="AP127" s="469"/>
      <c r="AQ127" s="472"/>
      <c r="AR127" s="472"/>
      <c r="AS127" s="472"/>
      <c r="AT127" s="472"/>
      <c r="AU127" s="472"/>
      <c r="AV127" s="469"/>
    </row>
    <row r="128" spans="33:48" ht="14.65" thickBot="1">
      <c r="AG128" s="469"/>
      <c r="AH128" s="490"/>
      <c r="AI128" s="494">
        <f>AG124</f>
        <v>1000</v>
      </c>
      <c r="AJ128" s="495">
        <f>AH124</f>
        <v>500</v>
      </c>
      <c r="AK128" s="496">
        <f>AI124</f>
        <v>700</v>
      </c>
      <c r="AL128" s="469"/>
      <c r="AM128" s="469"/>
      <c r="AN128" s="469"/>
      <c r="AO128" s="469"/>
      <c r="AP128" s="469"/>
      <c r="AQ128" s="472"/>
      <c r="AR128" s="472"/>
      <c r="AS128" s="472"/>
      <c r="AT128" s="472"/>
      <c r="AU128" s="472"/>
      <c r="AV128" s="469"/>
    </row>
    <row r="129" spans="33:48">
      <c r="AG129" s="469"/>
      <c r="AH129" s="486"/>
      <c r="AI129" s="497"/>
      <c r="AJ129" s="497"/>
      <c r="AK129" s="497"/>
      <c r="AL129" s="469"/>
      <c r="AM129" s="469"/>
      <c r="AN129" s="469"/>
      <c r="AO129" s="469"/>
      <c r="AP129" s="469"/>
      <c r="AQ129" s="472"/>
      <c r="AR129" s="472"/>
      <c r="AS129" s="472"/>
      <c r="AT129" s="472"/>
      <c r="AU129" s="472"/>
      <c r="AV129" s="469"/>
    </row>
    <row r="130" spans="33:48">
      <c r="AG130" s="469"/>
      <c r="AH130" s="498">
        <v>2600</v>
      </c>
      <c r="AI130" s="499">
        <f>(AJ128+AK128*2)/1000+0.037</f>
        <v>1.9369999999999998</v>
      </c>
      <c r="AJ130" s="499">
        <f>AI128/1000-0.056</f>
        <v>0.94399999999999995</v>
      </c>
      <c r="AK130" s="486">
        <f>AI130*AJ130</f>
        <v>1.8285279999999997</v>
      </c>
      <c r="AL130" s="469">
        <f>3.125/AK130</f>
        <v>1.7090249643429034</v>
      </c>
      <c r="AM130" s="485">
        <f>AH130/AL130</f>
        <v>1521.3352959999997</v>
      </c>
      <c r="AN130" s="500">
        <f>AK130*290</f>
        <v>530.27311999999995</v>
      </c>
      <c r="AO130" s="485">
        <f>AM130+AN130</f>
        <v>2051.6084159999996</v>
      </c>
      <c r="AP130" s="469"/>
      <c r="AQ130" s="472"/>
      <c r="AR130" s="472"/>
      <c r="AS130" s="472"/>
      <c r="AT130" s="472"/>
      <c r="AU130" s="472"/>
      <c r="AV130" s="469"/>
    </row>
    <row r="131" spans="33:48">
      <c r="AG131" s="469"/>
      <c r="AH131" s="498">
        <v>2600</v>
      </c>
      <c r="AI131" s="499">
        <f>AJ128/1000+0.078</f>
        <v>0.57799999999999996</v>
      </c>
      <c r="AJ131" s="499">
        <f>AK128/1000+0.06</f>
        <v>0.76</v>
      </c>
      <c r="AK131" s="486">
        <f>AI131*AJ131</f>
        <v>0.43927999999999995</v>
      </c>
      <c r="AL131" s="469">
        <f>3.125/AK131</f>
        <v>7.1139136769258799</v>
      </c>
      <c r="AM131" s="485">
        <f>AH131/AL131</f>
        <v>365.48095999999993</v>
      </c>
      <c r="AN131" s="500">
        <f>AK131*290</f>
        <v>127.39119999999998</v>
      </c>
      <c r="AO131" s="485">
        <f>AM131+AN131</f>
        <v>492.87215999999989</v>
      </c>
      <c r="AP131" s="469"/>
      <c r="AQ131" s="472"/>
      <c r="AR131" s="472"/>
      <c r="AS131" s="472"/>
      <c r="AT131" s="472"/>
      <c r="AU131" s="472"/>
      <c r="AV131" s="469"/>
    </row>
    <row r="132" spans="33:48">
      <c r="AG132" s="469"/>
      <c r="AH132" s="498">
        <v>2600</v>
      </c>
      <c r="AI132" s="499">
        <f>AJ128/1000+0.078</f>
        <v>0.57799999999999996</v>
      </c>
      <c r="AJ132" s="499">
        <f>AK128/1000+0.06</f>
        <v>0.76</v>
      </c>
      <c r="AK132" s="486">
        <f>AI132*AJ132</f>
        <v>0.43927999999999995</v>
      </c>
      <c r="AL132" s="469">
        <f>3.125/AK132</f>
        <v>7.1139136769258799</v>
      </c>
      <c r="AM132" s="485">
        <f>AH132/AL132</f>
        <v>365.48095999999993</v>
      </c>
      <c r="AN132" s="500">
        <f>AK132*290</f>
        <v>127.39119999999998</v>
      </c>
      <c r="AO132" s="485">
        <f>AM132+AN132</f>
        <v>492.87215999999989</v>
      </c>
      <c r="AP132" s="469"/>
      <c r="AQ132" s="472"/>
      <c r="AR132" s="472"/>
      <c r="AS132" s="472"/>
      <c r="AT132" s="472"/>
      <c r="AU132" s="472"/>
      <c r="AV132" s="469"/>
    </row>
    <row r="133" spans="33:48">
      <c r="AG133" s="469"/>
      <c r="AH133" s="498">
        <v>3400</v>
      </c>
      <c r="AI133" s="499">
        <f>AI128/1000+0.026</f>
        <v>1.026</v>
      </c>
      <c r="AJ133" s="499">
        <f>AJ128/1000+0.026</f>
        <v>0.52600000000000002</v>
      </c>
      <c r="AK133" s="486">
        <f>AI133*AJ133</f>
        <v>0.53967600000000004</v>
      </c>
      <c r="AL133" s="469">
        <f>3.125/AK133</f>
        <v>5.7905113438433427</v>
      </c>
      <c r="AM133" s="485">
        <f>AH133/AL133</f>
        <v>587.16748800000005</v>
      </c>
      <c r="AN133" s="500">
        <f>AK133*290</f>
        <v>156.50604000000001</v>
      </c>
      <c r="AO133" s="485">
        <f>AM133+AN133</f>
        <v>743.67352800000003</v>
      </c>
      <c r="AP133" s="469"/>
      <c r="AQ133" s="472"/>
      <c r="AR133" s="472"/>
      <c r="AS133" s="472"/>
      <c r="AT133" s="472"/>
      <c r="AU133" s="472"/>
      <c r="AV133" s="469"/>
    </row>
    <row r="134" spans="33:48">
      <c r="AG134" s="469"/>
      <c r="AH134" s="498">
        <v>0</v>
      </c>
      <c r="AI134" s="499">
        <f>AJ128/1000-0.052</f>
        <v>0.44800000000000001</v>
      </c>
      <c r="AJ134" s="499">
        <f>AI128/1000-0.056</f>
        <v>0.94399999999999995</v>
      </c>
      <c r="AK134" s="486">
        <f>AI134*AJ134</f>
        <v>0.42291200000000001</v>
      </c>
      <c r="AL134" s="469">
        <f>3.125/AK134</f>
        <v>7.3892440980629539</v>
      </c>
      <c r="AM134" s="485">
        <f>AH134/AL134</f>
        <v>0</v>
      </c>
      <c r="AN134" s="500">
        <f>AK134*0</f>
        <v>0</v>
      </c>
      <c r="AO134" s="485">
        <f>AM134+AN134</f>
        <v>0</v>
      </c>
      <c r="AP134" s="469"/>
      <c r="AQ134" s="472"/>
      <c r="AR134" s="472"/>
      <c r="AS134" s="472"/>
      <c r="AT134" s="472"/>
      <c r="AU134" s="472"/>
      <c r="AV134" s="469"/>
    </row>
    <row r="135" spans="33:48">
      <c r="AG135" s="469"/>
      <c r="AH135" s="501"/>
      <c r="AI135" s="499">
        <f>(AI133+AJ133)*2</f>
        <v>3.1040000000000001</v>
      </c>
      <c r="AJ135" s="499">
        <f>AI135-0.2</f>
        <v>2.9039999999999999</v>
      </c>
      <c r="AK135" s="486"/>
      <c r="AL135" s="469"/>
      <c r="AM135" s="485"/>
      <c r="AN135" s="500"/>
      <c r="AO135" s="485">
        <v>600</v>
      </c>
      <c r="AP135" s="469"/>
      <c r="AQ135" s="472"/>
      <c r="AR135" s="472"/>
      <c r="AS135" s="472"/>
      <c r="AT135" s="472"/>
      <c r="AU135" s="472"/>
      <c r="AV135" s="469"/>
    </row>
    <row r="136" spans="33:48">
      <c r="AG136" s="469"/>
      <c r="AH136" s="502"/>
      <c r="AI136" s="486"/>
      <c r="AJ136" s="486"/>
      <c r="AK136" s="486"/>
      <c r="AL136" s="469"/>
      <c r="AM136" s="469"/>
      <c r="AN136" s="469"/>
      <c r="AO136" s="500">
        <v>300</v>
      </c>
      <c r="AP136" s="469"/>
      <c r="AQ136" s="472"/>
      <c r="AR136" s="472"/>
      <c r="AS136" s="472"/>
      <c r="AT136" s="472"/>
      <c r="AU136" s="472"/>
      <c r="AV136" s="469"/>
    </row>
    <row r="137" spans="33:48" ht="14.65" thickBot="1">
      <c r="AG137" s="469"/>
      <c r="AH137" s="486"/>
      <c r="AI137" s="503"/>
      <c r="AJ137" s="503"/>
      <c r="AK137" s="503"/>
      <c r="AL137" s="469"/>
      <c r="AM137" s="469"/>
      <c r="AN137" s="469"/>
      <c r="AO137" s="469"/>
      <c r="AP137" s="469"/>
      <c r="AQ137" s="472"/>
      <c r="AR137" s="472"/>
      <c r="AS137" s="472"/>
      <c r="AT137" s="472"/>
      <c r="AU137" s="472"/>
      <c r="AV137" s="469"/>
    </row>
    <row r="138" spans="33:48">
      <c r="AG138" s="469"/>
      <c r="AH138" s="504"/>
      <c r="AI138" s="504"/>
      <c r="AJ138" s="504"/>
      <c r="AK138" s="504"/>
      <c r="AL138" s="469"/>
      <c r="AM138" s="469"/>
      <c r="AN138" s="559"/>
      <c r="AO138" s="560"/>
      <c r="AP138" s="505"/>
      <c r="AQ138" s="472"/>
      <c r="AR138" s="472"/>
      <c r="AS138" s="472"/>
      <c r="AT138" s="472"/>
      <c r="AU138" s="472"/>
      <c r="AV138" s="469"/>
    </row>
    <row r="139" spans="33:48" ht="14.65" thickBot="1">
      <c r="AG139" s="469"/>
      <c r="AH139" s="506"/>
      <c r="AI139" s="506"/>
      <c r="AJ139" s="506"/>
      <c r="AK139" s="506"/>
      <c r="AL139" s="469" t="s">
        <v>936</v>
      </c>
      <c r="AM139" s="469"/>
      <c r="AN139" s="507"/>
      <c r="AO139" s="508">
        <f>SUM(AO130:AO138)*1.2</f>
        <v>5617.2315167999986</v>
      </c>
      <c r="AP139" s="509">
        <f>AO139*2</f>
        <v>11234.463033599997</v>
      </c>
      <c r="AQ139" s="472"/>
      <c r="AR139" s="472"/>
      <c r="AS139" s="472"/>
      <c r="AT139" s="472"/>
      <c r="AU139" s="472"/>
      <c r="AV139" s="469"/>
    </row>
    <row r="140" spans="33:48">
      <c r="AG140" s="472"/>
      <c r="AH140" s="437"/>
      <c r="AI140" s="437"/>
      <c r="AJ140" s="472"/>
      <c r="AK140" s="472"/>
      <c r="AL140" s="472"/>
      <c r="AM140" s="472"/>
      <c r="AN140" s="472"/>
      <c r="AO140" s="472"/>
      <c r="AP140" s="472"/>
      <c r="AQ140" s="472"/>
      <c r="AR140" s="472"/>
      <c r="AS140" s="472"/>
      <c r="AT140" s="472"/>
      <c r="AU140" s="472"/>
      <c r="AV140" s="469"/>
    </row>
    <row r="141" spans="33:48" ht="14.65" thickBot="1">
      <c r="AG141" s="471" t="s">
        <v>911</v>
      </c>
      <c r="AH141" s="438"/>
      <c r="AI141" s="437"/>
      <c r="AJ141" s="472"/>
      <c r="AK141" s="472"/>
      <c r="AL141" s="472"/>
      <c r="AM141" s="472"/>
      <c r="AN141" s="472"/>
      <c r="AO141" s="472"/>
      <c r="AP141" s="472"/>
      <c r="AQ141" s="472"/>
      <c r="AR141" s="472"/>
      <c r="AS141" s="472"/>
      <c r="AT141" s="472"/>
      <c r="AU141" s="472"/>
      <c r="AV141" s="469"/>
    </row>
    <row r="142" spans="33:48">
      <c r="AG142" s="473" t="s">
        <v>907</v>
      </c>
      <c r="AH142" s="439" t="s">
        <v>908</v>
      </c>
      <c r="AI142" s="440" t="s">
        <v>909</v>
      </c>
      <c r="AJ142" s="480"/>
      <c r="AK142" s="480"/>
      <c r="AL142" s="510"/>
      <c r="AM142" s="510"/>
      <c r="AN142" s="510"/>
      <c r="AO142" s="510"/>
      <c r="AP142" s="469"/>
      <c r="AQ142" s="469"/>
      <c r="AR142" s="472"/>
      <c r="AS142" s="472"/>
      <c r="AT142" s="472"/>
      <c r="AU142" s="472"/>
      <c r="AV142" s="469"/>
    </row>
    <row r="143" spans="33:48" ht="14.65" thickBot="1">
      <c r="AG143" s="481">
        <v>100</v>
      </c>
      <c r="AH143" s="441">
        <f>AH124</f>
        <v>500</v>
      </c>
      <c r="AI143" s="442">
        <f>AI124</f>
        <v>700</v>
      </c>
      <c r="AJ143" s="482"/>
      <c r="AK143" s="482"/>
      <c r="AL143" s="511">
        <f>((AH143+AI143)*2*(AG143+70))/1000/1000</f>
        <v>0.40799999999999997</v>
      </c>
      <c r="AM143" s="500">
        <f>AL143*600</f>
        <v>244.79999999999998</v>
      </c>
      <c r="AN143" s="500">
        <f>3300/(3.125/AL143)</f>
        <v>430.84799999999996</v>
      </c>
      <c r="AO143" s="485">
        <f>(AM143+AN143)*2.5</f>
        <v>1689.12</v>
      </c>
      <c r="AP143" s="469"/>
      <c r="AQ143" s="469"/>
      <c r="AR143" s="472"/>
      <c r="AS143" s="472"/>
      <c r="AT143" s="472"/>
      <c r="AU143" s="472"/>
      <c r="AV143" s="469"/>
    </row>
    <row r="144" spans="33:48">
      <c r="AG144" s="472"/>
      <c r="AH144" s="443" t="s">
        <v>910</v>
      </c>
      <c r="AI144" s="444">
        <f>AO143</f>
        <v>1689.12</v>
      </c>
      <c r="AJ144" s="436"/>
      <c r="AK144" s="436"/>
      <c r="AL144" s="512"/>
      <c r="AM144" s="469"/>
      <c r="AN144" s="469"/>
      <c r="AO144" s="469"/>
      <c r="AP144" s="469"/>
      <c r="AQ144" s="485"/>
      <c r="AR144" s="472"/>
      <c r="AS144" s="472"/>
      <c r="AT144" s="472"/>
      <c r="AU144" s="472"/>
      <c r="AV144" s="469"/>
    </row>
    <row r="145" spans="33:48">
      <c r="AG145" s="472"/>
      <c r="AH145" s="437"/>
      <c r="AI145" s="437"/>
      <c r="AJ145" s="472"/>
      <c r="AK145" s="472"/>
      <c r="AL145" s="472"/>
      <c r="AM145" s="472"/>
      <c r="AN145" s="472"/>
      <c r="AO145" s="472"/>
      <c r="AP145" s="472"/>
      <c r="AQ145" s="472"/>
      <c r="AR145" s="472"/>
      <c r="AS145" s="472"/>
      <c r="AT145" s="472"/>
      <c r="AU145" s="472"/>
      <c r="AV145" s="469"/>
    </row>
    <row r="146" spans="33:48" ht="14.65" thickBot="1">
      <c r="AG146" s="471" t="s">
        <v>912</v>
      </c>
      <c r="AH146" s="438"/>
      <c r="AI146" s="437"/>
      <c r="AJ146" s="472"/>
      <c r="AK146" s="472"/>
      <c r="AL146" s="472"/>
      <c r="AM146" s="472"/>
      <c r="AN146" s="472"/>
      <c r="AO146" s="472"/>
      <c r="AP146" s="472"/>
      <c r="AQ146" s="472"/>
      <c r="AR146" s="472"/>
      <c r="AS146" s="472"/>
      <c r="AT146" s="472"/>
      <c r="AU146" s="472"/>
      <c r="AV146" s="469"/>
    </row>
    <row r="147" spans="33:48">
      <c r="AG147" s="473" t="s">
        <v>913</v>
      </c>
      <c r="AH147" s="439" t="s">
        <v>908</v>
      </c>
      <c r="AI147" s="440" t="s">
        <v>909</v>
      </c>
      <c r="AJ147" s="480"/>
      <c r="AK147" s="480"/>
      <c r="AL147" s="510"/>
      <c r="AM147" s="510"/>
      <c r="AN147" s="510"/>
      <c r="AO147" s="510"/>
      <c r="AP147" s="469"/>
      <c r="AQ147" s="469"/>
      <c r="AR147" s="472"/>
      <c r="AS147" s="472"/>
      <c r="AT147" s="472"/>
      <c r="AU147" s="472"/>
      <c r="AV147" s="469"/>
    </row>
    <row r="148" spans="33:48" ht="14.65" thickBot="1">
      <c r="AG148" s="481">
        <f>H58-1</f>
        <v>3</v>
      </c>
      <c r="AH148" s="441">
        <f>AH124</f>
        <v>500</v>
      </c>
      <c r="AI148" s="442">
        <f>AI124</f>
        <v>700</v>
      </c>
      <c r="AJ148" s="482"/>
      <c r="AK148" s="482"/>
      <c r="AL148" s="511">
        <f>((AH148+50)*(AI148+50))/1000/1000</f>
        <v>0.41249999999999998</v>
      </c>
      <c r="AM148" s="500">
        <f>AL148*600</f>
        <v>247.5</v>
      </c>
      <c r="AN148" s="500">
        <f>4300/(3.125/AL148)</f>
        <v>567.6</v>
      </c>
      <c r="AO148" s="485">
        <f>((AM148+AN148)*2.4)*AG148</f>
        <v>5868.72</v>
      </c>
      <c r="AP148" s="469"/>
      <c r="AQ148" s="469"/>
      <c r="AR148" s="472"/>
      <c r="AS148" s="472"/>
      <c r="AT148" s="472"/>
      <c r="AU148" s="472"/>
      <c r="AV148" s="469"/>
    </row>
    <row r="149" spans="33:48">
      <c r="AG149" s="472"/>
      <c r="AH149" s="443" t="s">
        <v>910</v>
      </c>
      <c r="AI149" s="444">
        <f>AO148</f>
        <v>5868.72</v>
      </c>
      <c r="AJ149" s="436"/>
      <c r="AK149" s="436"/>
      <c r="AL149" s="512"/>
      <c r="AM149" s="469"/>
      <c r="AN149" s="469"/>
      <c r="AO149" s="469"/>
      <c r="AP149" s="469"/>
      <c r="AQ149" s="485"/>
      <c r="AR149" s="472"/>
      <c r="AS149" s="472"/>
      <c r="AT149" s="472"/>
      <c r="AU149" s="472"/>
      <c r="AV149" s="469"/>
    </row>
    <row r="150" spans="33:48">
      <c r="AG150" s="472"/>
      <c r="AH150" s="472"/>
      <c r="AI150" s="472"/>
      <c r="AJ150" s="472"/>
      <c r="AK150" s="472"/>
      <c r="AL150" s="472"/>
      <c r="AM150" s="472"/>
      <c r="AN150" s="472"/>
      <c r="AO150" s="472"/>
      <c r="AP150" s="472"/>
      <c r="AQ150" s="472"/>
      <c r="AR150" s="472"/>
      <c r="AS150" s="472"/>
      <c r="AT150" s="472"/>
      <c r="AU150" s="472"/>
      <c r="AV150" s="469"/>
    </row>
    <row r="151" spans="33:48">
      <c r="AG151" s="472"/>
      <c r="AH151" s="472"/>
      <c r="AI151" s="472"/>
      <c r="AJ151" s="472"/>
      <c r="AK151" s="472"/>
      <c r="AL151" s="472"/>
      <c r="AM151" s="472"/>
      <c r="AN151" s="472"/>
      <c r="AO151" s="472"/>
      <c r="AP151" s="472"/>
      <c r="AQ151" s="472"/>
      <c r="AR151" s="472"/>
      <c r="AS151" s="472"/>
      <c r="AT151" s="472"/>
      <c r="AU151" s="472"/>
      <c r="AV151" s="502" t="s">
        <v>915</v>
      </c>
    </row>
    <row r="152" spans="33:48">
      <c r="AG152" s="472"/>
      <c r="AH152" s="472"/>
      <c r="AI152" s="472"/>
      <c r="AJ152" s="472"/>
      <c r="AK152" s="472"/>
      <c r="AL152" s="472"/>
      <c r="AM152" s="472"/>
      <c r="AN152" s="472"/>
      <c r="AO152" s="472"/>
      <c r="AP152" s="472"/>
      <c r="AQ152" s="472"/>
      <c r="AR152" s="472"/>
      <c r="AS152" s="472"/>
      <c r="AT152" s="472"/>
      <c r="AU152" s="472"/>
      <c r="AV152" s="488">
        <f>AI154/330.57</f>
        <v>56.848180517288313</v>
      </c>
    </row>
    <row r="153" spans="33:48">
      <c r="AG153" s="472"/>
      <c r="AH153" s="472"/>
      <c r="AI153" s="472"/>
      <c r="AJ153" s="472"/>
      <c r="AK153" s="472"/>
      <c r="AL153" s="472"/>
      <c r="AM153" s="472"/>
      <c r="AN153" s="472"/>
      <c r="AO153" s="472"/>
      <c r="AP153" s="472"/>
      <c r="AQ153" s="472"/>
      <c r="AR153" s="472"/>
      <c r="AS153" s="472"/>
      <c r="AT153" s="472"/>
      <c r="AU153" s="472"/>
      <c r="AV153" s="469"/>
    </row>
    <row r="154" spans="33:48">
      <c r="AG154" s="472"/>
      <c r="AH154" s="487" t="s">
        <v>916</v>
      </c>
      <c r="AI154" s="436">
        <f>(AI125+AI144+AI149)</f>
        <v>18792.303033599997</v>
      </c>
      <c r="AJ154" s="472"/>
      <c r="AK154" s="472"/>
      <c r="AL154" s="472"/>
      <c r="AM154" s="472"/>
      <c r="AN154" s="472"/>
      <c r="AO154" s="472"/>
      <c r="AP154" s="472"/>
      <c r="AQ154" s="472"/>
      <c r="AR154" s="472"/>
      <c r="AS154" s="472"/>
      <c r="AT154" s="472"/>
      <c r="AU154" s="472"/>
      <c r="AV154" s="469"/>
    </row>
  </sheetData>
  <sheetProtection algorithmName="SHA-512" hashValue="JmYNZFTS1RHjFgXO6RSdH+U9AP7dYmzy+LUk99gUbZjfYCDTHzcB8FIErCExMxCckANVrqka8xwG6NinuzgpKA==" saltValue="XOBqifOSQb3hr4HtphdY+w==" spinCount="100000" sheet="1" scenarios="1"/>
  <mergeCells count="70">
    <mergeCell ref="C1:H1"/>
    <mergeCell ref="A4:A5"/>
    <mergeCell ref="F4:F5"/>
    <mergeCell ref="G4:G5"/>
    <mergeCell ref="H4:H5"/>
    <mergeCell ref="I4:I5"/>
    <mergeCell ref="A25:A26"/>
    <mergeCell ref="I25:I26"/>
    <mergeCell ref="B25:B26"/>
    <mergeCell ref="B4:B5"/>
    <mergeCell ref="A35:F35"/>
    <mergeCell ref="E49:F49"/>
    <mergeCell ref="C49:D49"/>
    <mergeCell ref="A49:B49"/>
    <mergeCell ref="A48:G48"/>
    <mergeCell ref="C36:C37"/>
    <mergeCell ref="D36:D37"/>
    <mergeCell ref="E36:E37"/>
    <mergeCell ref="F36:F37"/>
    <mergeCell ref="A36:A37"/>
    <mergeCell ref="B36:B37"/>
    <mergeCell ref="G36:G37"/>
    <mergeCell ref="A43:C44"/>
    <mergeCell ref="D43:E43"/>
    <mergeCell ref="D44:E44"/>
    <mergeCell ref="A45:C46"/>
    <mergeCell ref="A72:B72"/>
    <mergeCell ref="C72:D72"/>
    <mergeCell ref="E72:F72"/>
    <mergeCell ref="H36:H37"/>
    <mergeCell ref="A39:C39"/>
    <mergeCell ref="D39:G39"/>
    <mergeCell ref="A41:C41"/>
    <mergeCell ref="D41:G41"/>
    <mergeCell ref="A40:C40"/>
    <mergeCell ref="D40:G40"/>
    <mergeCell ref="A50:B50"/>
    <mergeCell ref="C50:D50"/>
    <mergeCell ref="E50:F50"/>
    <mergeCell ref="D45:E45"/>
    <mergeCell ref="D46:E46"/>
    <mergeCell ref="A71:B71"/>
    <mergeCell ref="C71:D71"/>
    <mergeCell ref="E71:F71"/>
    <mergeCell ref="D65:E65"/>
    <mergeCell ref="D66:E66"/>
    <mergeCell ref="D67:E67"/>
    <mergeCell ref="A58:A59"/>
    <mergeCell ref="C58:C59"/>
    <mergeCell ref="E58:E59"/>
    <mergeCell ref="G58:G59"/>
    <mergeCell ref="B58:B59"/>
    <mergeCell ref="D58:D59"/>
    <mergeCell ref="F58:F59"/>
    <mergeCell ref="AN138:AO138"/>
    <mergeCell ref="A55:G55"/>
    <mergeCell ref="A54:G54"/>
    <mergeCell ref="A32:G32"/>
    <mergeCell ref="A33:G33"/>
    <mergeCell ref="H58:H59"/>
    <mergeCell ref="A70:G70"/>
    <mergeCell ref="A61:C61"/>
    <mergeCell ref="D61:G61"/>
    <mergeCell ref="A62:C62"/>
    <mergeCell ref="D62:G62"/>
    <mergeCell ref="A63:C63"/>
    <mergeCell ref="D63:G63"/>
    <mergeCell ref="A65:C66"/>
    <mergeCell ref="A67:C68"/>
    <mergeCell ref="D68:E6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D8461E"/>
  </sheetPr>
  <dimension ref="A1:F70"/>
  <sheetViews>
    <sheetView showGridLines="0" zoomScale="80" zoomScaleNormal="80" workbookViewId="0">
      <selection activeCell="I6" sqref="I6"/>
    </sheetView>
  </sheetViews>
  <sheetFormatPr defaultRowHeight="12.75"/>
  <cols>
    <col min="1" max="1" width="15.46484375" bestFit="1" customWidth="1"/>
    <col min="2" max="2" width="18.53125" customWidth="1"/>
    <col min="3" max="3" width="14.53125" customWidth="1"/>
    <col min="4" max="4" width="12.53125" customWidth="1"/>
    <col min="5" max="5" width="11.53125" style="56" customWidth="1"/>
  </cols>
  <sheetData>
    <row r="1" spans="1:6" ht="86.25" customHeight="1">
      <c r="A1" s="625"/>
      <c r="B1" s="625"/>
      <c r="C1" s="625"/>
      <c r="D1" s="625"/>
      <c r="E1" s="625"/>
    </row>
    <row r="2" spans="1:6" ht="14.25">
      <c r="A2" s="108"/>
      <c r="B2" s="108"/>
      <c r="C2" s="108"/>
      <c r="D2" s="108"/>
      <c r="F2" s="28" t="s">
        <v>400</v>
      </c>
    </row>
    <row r="3" spans="1:6" ht="14.65" thickBot="1">
      <c r="A3" s="27"/>
      <c r="B3" s="27"/>
      <c r="C3" s="27"/>
      <c r="D3" s="27"/>
      <c r="F3" s="3"/>
    </row>
    <row r="4" spans="1:6" s="79" customFormat="1" ht="27.75">
      <c r="A4" s="139" t="s">
        <v>138</v>
      </c>
      <c r="B4" s="140" t="s">
        <v>603</v>
      </c>
      <c r="C4" s="140" t="s">
        <v>257</v>
      </c>
      <c r="D4" s="140" t="s">
        <v>258</v>
      </c>
      <c r="E4" s="175" t="s">
        <v>259</v>
      </c>
      <c r="F4" s="78"/>
    </row>
    <row r="5" spans="1:6" ht="14.25">
      <c r="A5" s="141" t="s">
        <v>260</v>
      </c>
      <c r="B5" s="138">
        <v>6</v>
      </c>
      <c r="C5" s="138" t="s">
        <v>261</v>
      </c>
      <c r="D5" s="138">
        <v>100</v>
      </c>
      <c r="E5" s="176">
        <v>201.84658878504675</v>
      </c>
      <c r="F5" s="3"/>
    </row>
    <row r="6" spans="1:6" ht="14.25">
      <c r="A6" s="141" t="s">
        <v>262</v>
      </c>
      <c r="B6" s="138">
        <v>6</v>
      </c>
      <c r="C6" s="138" t="s">
        <v>261</v>
      </c>
      <c r="D6" s="138">
        <v>260</v>
      </c>
      <c r="E6" s="176">
        <v>233.52658878504675</v>
      </c>
      <c r="F6" s="3"/>
    </row>
    <row r="7" spans="1:6" ht="14.25">
      <c r="A7" s="141" t="s">
        <v>263</v>
      </c>
      <c r="B7" s="138">
        <v>6</v>
      </c>
      <c r="C7" s="138" t="s">
        <v>261</v>
      </c>
      <c r="D7" s="138">
        <v>500</v>
      </c>
      <c r="E7" s="176">
        <v>281.04658878504671</v>
      </c>
      <c r="F7" s="3"/>
    </row>
    <row r="8" spans="1:6" ht="14.25">
      <c r="A8" s="141" t="s">
        <v>264</v>
      </c>
      <c r="B8" s="138">
        <v>6</v>
      </c>
      <c r="C8" s="138" t="s">
        <v>261</v>
      </c>
      <c r="D8" s="138">
        <v>1000</v>
      </c>
      <c r="E8" s="176">
        <v>380.04658878504671</v>
      </c>
      <c r="F8" s="3"/>
    </row>
    <row r="9" spans="1:6" ht="14.25">
      <c r="A9" s="142" t="s">
        <v>347</v>
      </c>
      <c r="B9" s="143">
        <v>6</v>
      </c>
      <c r="C9" s="143" t="s">
        <v>266</v>
      </c>
      <c r="D9" s="143">
        <v>100</v>
      </c>
      <c r="E9" s="177">
        <v>295.6931775700935</v>
      </c>
      <c r="F9" s="3"/>
    </row>
    <row r="10" spans="1:6" ht="14.25">
      <c r="A10" s="142" t="s">
        <v>348</v>
      </c>
      <c r="B10" s="143">
        <v>6</v>
      </c>
      <c r="C10" s="143" t="s">
        <v>266</v>
      </c>
      <c r="D10" s="143">
        <v>260</v>
      </c>
      <c r="E10" s="177">
        <v>327.37317757009345</v>
      </c>
      <c r="F10" s="3"/>
    </row>
    <row r="11" spans="1:6" ht="14.25">
      <c r="A11" s="142" t="s">
        <v>349</v>
      </c>
      <c r="B11" s="143">
        <v>6</v>
      </c>
      <c r="C11" s="143" t="s">
        <v>266</v>
      </c>
      <c r="D11" s="143">
        <v>500</v>
      </c>
      <c r="E11" s="177">
        <v>374.89317757009348</v>
      </c>
      <c r="F11" s="3"/>
    </row>
    <row r="12" spans="1:6" ht="14.25">
      <c r="A12" s="142" t="s">
        <v>350</v>
      </c>
      <c r="B12" s="143">
        <v>6</v>
      </c>
      <c r="C12" s="143" t="s">
        <v>266</v>
      </c>
      <c r="D12" s="143">
        <v>1000</v>
      </c>
      <c r="E12" s="177">
        <v>473.89317757009343</v>
      </c>
      <c r="F12" s="3"/>
    </row>
    <row r="13" spans="1:6" ht="14.25">
      <c r="A13" s="142" t="s">
        <v>265</v>
      </c>
      <c r="B13" s="143">
        <v>10</v>
      </c>
      <c r="C13" s="143" t="s">
        <v>266</v>
      </c>
      <c r="D13" s="143">
        <v>100</v>
      </c>
      <c r="E13" s="177">
        <v>305.77317757009348</v>
      </c>
      <c r="F13" s="3"/>
    </row>
    <row r="14" spans="1:6" ht="14.25">
      <c r="A14" s="142" t="s">
        <v>267</v>
      </c>
      <c r="B14" s="143">
        <v>10</v>
      </c>
      <c r="C14" s="143" t="s">
        <v>266</v>
      </c>
      <c r="D14" s="143">
        <v>260</v>
      </c>
      <c r="E14" s="177">
        <v>360.49317757009345</v>
      </c>
      <c r="F14" s="3"/>
    </row>
    <row r="15" spans="1:6" ht="14.25">
      <c r="A15" s="142" t="s">
        <v>268</v>
      </c>
      <c r="B15" s="143">
        <v>10</v>
      </c>
      <c r="C15" s="143" t="s">
        <v>266</v>
      </c>
      <c r="D15" s="143">
        <v>500</v>
      </c>
      <c r="E15" s="177">
        <v>442.57317757009349</v>
      </c>
      <c r="F15" s="3"/>
    </row>
    <row r="16" spans="1:6" ht="14.25">
      <c r="A16" s="142" t="s">
        <v>269</v>
      </c>
      <c r="B16" s="143">
        <v>10</v>
      </c>
      <c r="C16" s="143" t="s">
        <v>266</v>
      </c>
      <c r="D16" s="143">
        <v>1000</v>
      </c>
      <c r="E16" s="177">
        <v>613.57317757009343</v>
      </c>
      <c r="F16" s="3"/>
    </row>
    <row r="17" spans="1:6" ht="14.25">
      <c r="A17" s="141" t="s">
        <v>270</v>
      </c>
      <c r="B17" s="138">
        <v>10</v>
      </c>
      <c r="C17" s="138" t="s">
        <v>271</v>
      </c>
      <c r="D17" s="138">
        <v>100</v>
      </c>
      <c r="E17" s="176">
        <v>410.17317757009346</v>
      </c>
      <c r="F17" s="3"/>
    </row>
    <row r="18" spans="1:6" ht="14.25">
      <c r="A18" s="141" t="s">
        <v>272</v>
      </c>
      <c r="B18" s="138">
        <v>10</v>
      </c>
      <c r="C18" s="138" t="s">
        <v>271</v>
      </c>
      <c r="D18" s="138">
        <v>260</v>
      </c>
      <c r="E18" s="176">
        <v>464.89317757009343</v>
      </c>
      <c r="F18" s="3"/>
    </row>
    <row r="19" spans="1:6" ht="14.25">
      <c r="A19" s="141" t="s">
        <v>273</v>
      </c>
      <c r="B19" s="138">
        <v>10</v>
      </c>
      <c r="C19" s="138" t="s">
        <v>271</v>
      </c>
      <c r="D19" s="138">
        <v>500</v>
      </c>
      <c r="E19" s="176">
        <v>546.97317757009353</v>
      </c>
      <c r="F19" s="3"/>
    </row>
    <row r="20" spans="1:6" ht="14.25">
      <c r="A20" s="141" t="s">
        <v>274</v>
      </c>
      <c r="B20" s="138">
        <v>10</v>
      </c>
      <c r="C20" s="138" t="s">
        <v>271</v>
      </c>
      <c r="D20" s="138">
        <v>1000</v>
      </c>
      <c r="E20" s="176">
        <v>717.97317757009353</v>
      </c>
      <c r="F20" s="3"/>
    </row>
    <row r="21" spans="1:6" ht="14.25">
      <c r="A21" s="142" t="s">
        <v>275</v>
      </c>
      <c r="B21" s="143">
        <v>16</v>
      </c>
      <c r="C21" s="143" t="s">
        <v>266</v>
      </c>
      <c r="D21" s="143">
        <v>100</v>
      </c>
      <c r="E21" s="177">
        <v>404.86317757009351</v>
      </c>
      <c r="F21" s="3"/>
    </row>
    <row r="22" spans="1:6" ht="14.25">
      <c r="A22" s="142" t="s">
        <v>276</v>
      </c>
      <c r="B22" s="143">
        <v>16</v>
      </c>
      <c r="C22" s="143" t="s">
        <v>266</v>
      </c>
      <c r="D22" s="143">
        <v>260</v>
      </c>
      <c r="E22" s="177">
        <v>492.70317757009343</v>
      </c>
      <c r="F22" s="3"/>
    </row>
    <row r="23" spans="1:6" ht="14.25">
      <c r="A23" s="142" t="s">
        <v>277</v>
      </c>
      <c r="B23" s="143">
        <v>16</v>
      </c>
      <c r="C23" s="143" t="s">
        <v>266</v>
      </c>
      <c r="D23" s="143">
        <v>500</v>
      </c>
      <c r="E23" s="177">
        <v>624.46317757009353</v>
      </c>
      <c r="F23" s="3"/>
    </row>
    <row r="24" spans="1:6" ht="14.25">
      <c r="A24" s="142" t="s">
        <v>278</v>
      </c>
      <c r="B24" s="143">
        <v>16</v>
      </c>
      <c r="C24" s="143" t="s">
        <v>266</v>
      </c>
      <c r="D24" s="143">
        <v>1000</v>
      </c>
      <c r="E24" s="177">
        <v>898.96317757009342</v>
      </c>
      <c r="F24" s="3"/>
    </row>
    <row r="25" spans="1:6" ht="14.25">
      <c r="A25" s="141" t="s">
        <v>279</v>
      </c>
      <c r="B25" s="138">
        <v>16</v>
      </c>
      <c r="C25" s="138" t="s">
        <v>271</v>
      </c>
      <c r="D25" s="138">
        <v>100</v>
      </c>
      <c r="E25" s="176">
        <v>404.86317757009351</v>
      </c>
      <c r="F25" s="3"/>
    </row>
    <row r="26" spans="1:6" ht="14.25">
      <c r="A26" s="141" t="s">
        <v>280</v>
      </c>
      <c r="B26" s="138">
        <v>16</v>
      </c>
      <c r="C26" s="138" t="s">
        <v>271</v>
      </c>
      <c r="D26" s="138">
        <v>260</v>
      </c>
      <c r="E26" s="176">
        <v>492.70317757009343</v>
      </c>
      <c r="F26" s="3"/>
    </row>
    <row r="27" spans="1:6" ht="14.25">
      <c r="A27" s="141" t="s">
        <v>281</v>
      </c>
      <c r="B27" s="138">
        <v>16</v>
      </c>
      <c r="C27" s="138" t="s">
        <v>271</v>
      </c>
      <c r="D27" s="138">
        <v>500</v>
      </c>
      <c r="E27" s="176">
        <v>624.46317757009353</v>
      </c>
      <c r="F27" s="3"/>
    </row>
    <row r="28" spans="1:6" ht="14.25">
      <c r="A28" s="141" t="s">
        <v>282</v>
      </c>
      <c r="B28" s="138">
        <v>16</v>
      </c>
      <c r="C28" s="138" t="s">
        <v>271</v>
      </c>
      <c r="D28" s="138">
        <v>1000</v>
      </c>
      <c r="E28" s="176">
        <v>898.96317757009342</v>
      </c>
      <c r="F28" s="3"/>
    </row>
    <row r="29" spans="1:6" ht="14.25">
      <c r="A29" s="142" t="s">
        <v>283</v>
      </c>
      <c r="B29" s="143">
        <v>25</v>
      </c>
      <c r="C29" s="143" t="s">
        <v>266</v>
      </c>
      <c r="D29" s="143">
        <v>100</v>
      </c>
      <c r="E29" s="177">
        <v>534.3818130841122</v>
      </c>
      <c r="F29" s="3"/>
    </row>
    <row r="30" spans="1:6" ht="14.25">
      <c r="A30" s="142" t="s">
        <v>284</v>
      </c>
      <c r="B30" s="143">
        <v>25</v>
      </c>
      <c r="C30" s="143" t="s">
        <v>266</v>
      </c>
      <c r="D30" s="143">
        <v>260</v>
      </c>
      <c r="E30" s="177">
        <v>720.71781308411221</v>
      </c>
      <c r="F30" s="3"/>
    </row>
    <row r="31" spans="1:6" ht="14.25">
      <c r="A31" s="142" t="s">
        <v>285</v>
      </c>
      <c r="B31" s="143">
        <v>25</v>
      </c>
      <c r="C31" s="143" t="s">
        <v>266</v>
      </c>
      <c r="D31" s="143">
        <v>500</v>
      </c>
      <c r="E31" s="177">
        <v>1000.2218130841122</v>
      </c>
      <c r="F31" s="3"/>
    </row>
    <row r="32" spans="1:6" ht="14.25">
      <c r="A32" s="142" t="s">
        <v>286</v>
      </c>
      <c r="B32" s="143">
        <v>25</v>
      </c>
      <c r="C32" s="143" t="s">
        <v>266</v>
      </c>
      <c r="D32" s="143">
        <v>1000</v>
      </c>
      <c r="E32" s="177">
        <v>1582.5218130841122</v>
      </c>
      <c r="F32" s="3"/>
    </row>
    <row r="33" spans="1:6" ht="14.25">
      <c r="A33" s="141" t="s">
        <v>287</v>
      </c>
      <c r="B33" s="138">
        <v>25</v>
      </c>
      <c r="C33" s="138" t="s">
        <v>271</v>
      </c>
      <c r="D33" s="138">
        <v>100</v>
      </c>
      <c r="E33" s="176">
        <v>549.68181308411215</v>
      </c>
      <c r="F33" s="3"/>
    </row>
    <row r="34" spans="1:6" ht="14.25">
      <c r="A34" s="141" t="s">
        <v>288</v>
      </c>
      <c r="B34" s="138">
        <v>25</v>
      </c>
      <c r="C34" s="138" t="s">
        <v>271</v>
      </c>
      <c r="D34" s="138">
        <v>260</v>
      </c>
      <c r="E34" s="176">
        <v>736.01781308411228</v>
      </c>
      <c r="F34" s="3"/>
    </row>
    <row r="35" spans="1:6" ht="14.25">
      <c r="A35" s="141" t="s">
        <v>289</v>
      </c>
      <c r="B35" s="138">
        <v>25</v>
      </c>
      <c r="C35" s="138" t="s">
        <v>271</v>
      </c>
      <c r="D35" s="138">
        <v>500</v>
      </c>
      <c r="E35" s="176">
        <v>1015.5218130841122</v>
      </c>
      <c r="F35" s="3"/>
    </row>
    <row r="36" spans="1:6" ht="14.25">
      <c r="A36" s="141" t="s">
        <v>290</v>
      </c>
      <c r="B36" s="138">
        <v>25</v>
      </c>
      <c r="C36" s="138" t="s">
        <v>271</v>
      </c>
      <c r="D36" s="138">
        <v>1000</v>
      </c>
      <c r="E36" s="176">
        <v>1597.8218130841121</v>
      </c>
      <c r="F36" s="3"/>
    </row>
    <row r="37" spans="1:6" ht="14.25">
      <c r="A37" s="142" t="s">
        <v>291</v>
      </c>
      <c r="B37" s="143">
        <v>35</v>
      </c>
      <c r="C37" s="143" t="s">
        <v>266</v>
      </c>
      <c r="D37" s="143">
        <v>100</v>
      </c>
      <c r="E37" s="177">
        <v>1052.9978130841121</v>
      </c>
      <c r="F37" s="3"/>
    </row>
    <row r="38" spans="1:6" ht="14.25">
      <c r="A38" s="142" t="s">
        <v>292</v>
      </c>
      <c r="B38" s="143">
        <v>35</v>
      </c>
      <c r="C38" s="143" t="s">
        <v>266</v>
      </c>
      <c r="D38" s="143">
        <v>260</v>
      </c>
      <c r="E38" s="177">
        <v>1287.1418130841121</v>
      </c>
      <c r="F38" s="3"/>
    </row>
    <row r="39" spans="1:6" ht="14.25">
      <c r="A39" s="142" t="s">
        <v>293</v>
      </c>
      <c r="B39" s="143">
        <v>35</v>
      </c>
      <c r="C39" s="143" t="s">
        <v>266</v>
      </c>
      <c r="D39" s="143">
        <v>500</v>
      </c>
      <c r="E39" s="177">
        <v>1638.357813084112</v>
      </c>
      <c r="F39" s="3"/>
    </row>
    <row r="40" spans="1:6" ht="14.25">
      <c r="A40" s="142" t="s">
        <v>294</v>
      </c>
      <c r="B40" s="143">
        <v>35</v>
      </c>
      <c r="C40" s="143" t="s">
        <v>266</v>
      </c>
      <c r="D40" s="143">
        <v>1000</v>
      </c>
      <c r="E40" s="177">
        <v>2370.0578130841122</v>
      </c>
      <c r="F40" s="3"/>
    </row>
    <row r="41" spans="1:6" ht="14.25">
      <c r="A41" s="141" t="s">
        <v>295</v>
      </c>
      <c r="B41" s="138">
        <v>35</v>
      </c>
      <c r="C41" s="138" t="s">
        <v>271</v>
      </c>
      <c r="D41" s="138">
        <v>100</v>
      </c>
      <c r="E41" s="176">
        <v>714.59781308411209</v>
      </c>
      <c r="F41" s="3"/>
    </row>
    <row r="42" spans="1:6" ht="14.25">
      <c r="A42" s="141" t="s">
        <v>296</v>
      </c>
      <c r="B42" s="138">
        <v>35</v>
      </c>
      <c r="C42" s="138" t="s">
        <v>271</v>
      </c>
      <c r="D42" s="138">
        <v>260</v>
      </c>
      <c r="E42" s="176">
        <v>948.74181308411221</v>
      </c>
      <c r="F42" s="3"/>
    </row>
    <row r="43" spans="1:6" ht="14.25">
      <c r="A43" s="141" t="s">
        <v>297</v>
      </c>
      <c r="B43" s="138">
        <v>35</v>
      </c>
      <c r="C43" s="138" t="s">
        <v>271</v>
      </c>
      <c r="D43" s="138">
        <v>500</v>
      </c>
      <c r="E43" s="176">
        <v>1299.9578130841119</v>
      </c>
      <c r="F43" s="3"/>
    </row>
    <row r="44" spans="1:6" ht="14.25">
      <c r="A44" s="141" t="s">
        <v>298</v>
      </c>
      <c r="B44" s="138">
        <v>35</v>
      </c>
      <c r="C44" s="138" t="s">
        <v>271</v>
      </c>
      <c r="D44" s="138">
        <v>1000</v>
      </c>
      <c r="E44" s="176">
        <v>2031.6578130841121</v>
      </c>
      <c r="F44" s="3"/>
    </row>
    <row r="45" spans="1:6" ht="14.25">
      <c r="A45" s="142" t="s">
        <v>299</v>
      </c>
      <c r="B45" s="143">
        <v>50</v>
      </c>
      <c r="C45" s="143" t="s">
        <v>266</v>
      </c>
      <c r="D45" s="143">
        <v>100</v>
      </c>
      <c r="E45" s="177">
        <v>1482.6945196261684</v>
      </c>
      <c r="F45" s="3"/>
    </row>
    <row r="46" spans="1:6" ht="14.25">
      <c r="A46" s="142" t="s">
        <v>300</v>
      </c>
      <c r="B46" s="143">
        <v>50</v>
      </c>
      <c r="C46" s="143" t="s">
        <v>266</v>
      </c>
      <c r="D46" s="143">
        <v>260</v>
      </c>
      <c r="E46" s="177">
        <v>1808.0769196261683</v>
      </c>
      <c r="F46" s="3"/>
    </row>
    <row r="47" spans="1:6" ht="14.25">
      <c r="A47" s="142" t="s">
        <v>301</v>
      </c>
      <c r="B47" s="143">
        <v>50</v>
      </c>
      <c r="C47" s="143" t="s">
        <v>266</v>
      </c>
      <c r="D47" s="143">
        <v>500</v>
      </c>
      <c r="E47" s="177">
        <v>2296.1505196261683</v>
      </c>
      <c r="F47" s="3"/>
    </row>
    <row r="48" spans="1:6" ht="14.25">
      <c r="A48" s="142" t="s">
        <v>302</v>
      </c>
      <c r="B48" s="143">
        <v>50</v>
      </c>
      <c r="C48" s="143" t="s">
        <v>266</v>
      </c>
      <c r="D48" s="143">
        <v>1000</v>
      </c>
      <c r="E48" s="177">
        <v>3312.9705196261684</v>
      </c>
      <c r="F48" s="3"/>
    </row>
    <row r="49" spans="1:6" ht="14.25">
      <c r="A49" s="141" t="s">
        <v>303</v>
      </c>
      <c r="B49" s="138">
        <v>50</v>
      </c>
      <c r="C49" s="138" t="s">
        <v>271</v>
      </c>
      <c r="D49" s="138">
        <v>100</v>
      </c>
      <c r="E49" s="176">
        <v>1410.6945196261684</v>
      </c>
      <c r="F49" s="3"/>
    </row>
    <row r="50" spans="1:6" ht="14.25">
      <c r="A50" s="141" t="s">
        <v>304</v>
      </c>
      <c r="B50" s="138">
        <v>50</v>
      </c>
      <c r="C50" s="138" t="s">
        <v>271</v>
      </c>
      <c r="D50" s="138">
        <v>260</v>
      </c>
      <c r="E50" s="176">
        <v>1736.0769196261683</v>
      </c>
      <c r="F50" s="3"/>
    </row>
    <row r="51" spans="1:6" ht="14.25">
      <c r="A51" s="141" t="s">
        <v>305</v>
      </c>
      <c r="B51" s="138">
        <v>50</v>
      </c>
      <c r="C51" s="138" t="s">
        <v>271</v>
      </c>
      <c r="D51" s="138">
        <v>500</v>
      </c>
      <c r="E51" s="176">
        <v>2224.1505196261683</v>
      </c>
      <c r="F51" s="3"/>
    </row>
    <row r="52" spans="1:6" ht="14.25">
      <c r="A52" s="141" t="s">
        <v>306</v>
      </c>
      <c r="B52" s="138">
        <v>50</v>
      </c>
      <c r="C52" s="138" t="s">
        <v>271</v>
      </c>
      <c r="D52" s="138">
        <v>1000</v>
      </c>
      <c r="E52" s="176">
        <v>3240.9705196261684</v>
      </c>
      <c r="F52" s="3"/>
    </row>
    <row r="53" spans="1:6" ht="14.25">
      <c r="A53" s="142" t="s">
        <v>307</v>
      </c>
      <c r="B53" s="143">
        <v>70</v>
      </c>
      <c r="C53" s="143" t="s">
        <v>266</v>
      </c>
      <c r="D53" s="143">
        <v>100</v>
      </c>
      <c r="E53" s="177">
        <v>1703.5257196261682</v>
      </c>
      <c r="F53" s="3"/>
    </row>
    <row r="54" spans="1:6" ht="14.25">
      <c r="A54" s="142" t="s">
        <v>308</v>
      </c>
      <c r="B54" s="143">
        <v>70</v>
      </c>
      <c r="C54" s="143" t="s">
        <v>266</v>
      </c>
      <c r="D54" s="143">
        <v>260</v>
      </c>
      <c r="E54" s="177">
        <v>2158.2777196261686</v>
      </c>
      <c r="F54" s="3"/>
    </row>
    <row r="55" spans="1:6" ht="14.25">
      <c r="A55" s="142" t="s">
        <v>309</v>
      </c>
      <c r="B55" s="143">
        <v>70</v>
      </c>
      <c r="C55" s="143" t="s">
        <v>266</v>
      </c>
      <c r="D55" s="143">
        <v>500</v>
      </c>
      <c r="E55" s="177">
        <v>2840.4057196261688</v>
      </c>
      <c r="F55" s="3"/>
    </row>
    <row r="56" spans="1:6" ht="14.25">
      <c r="A56" s="142" t="s">
        <v>310</v>
      </c>
      <c r="B56" s="143">
        <v>70</v>
      </c>
      <c r="C56" s="143" t="s">
        <v>266</v>
      </c>
      <c r="D56" s="143">
        <v>1000</v>
      </c>
      <c r="E56" s="177">
        <v>4261.5057196261678</v>
      </c>
      <c r="F56" s="3"/>
    </row>
    <row r="57" spans="1:6" ht="14.25">
      <c r="A57" s="141" t="s">
        <v>311</v>
      </c>
      <c r="B57" s="138">
        <v>70</v>
      </c>
      <c r="C57" s="138" t="s">
        <v>271</v>
      </c>
      <c r="D57" s="138">
        <v>100</v>
      </c>
      <c r="E57" s="176">
        <v>1703.5257196261682</v>
      </c>
      <c r="F57" s="3"/>
    </row>
    <row r="58" spans="1:6" ht="14.25">
      <c r="A58" s="141" t="s">
        <v>312</v>
      </c>
      <c r="B58" s="138">
        <v>70</v>
      </c>
      <c r="C58" s="138" t="s">
        <v>271</v>
      </c>
      <c r="D58" s="138">
        <v>260</v>
      </c>
      <c r="E58" s="176">
        <v>2158.2777196261686</v>
      </c>
      <c r="F58" s="3"/>
    </row>
    <row r="59" spans="1:6" ht="14.25">
      <c r="A59" s="141" t="s">
        <v>313</v>
      </c>
      <c r="B59" s="138">
        <v>70</v>
      </c>
      <c r="C59" s="138" t="s">
        <v>271</v>
      </c>
      <c r="D59" s="138">
        <v>500</v>
      </c>
      <c r="E59" s="176">
        <v>2840.4057196261688</v>
      </c>
      <c r="F59" s="3"/>
    </row>
    <row r="60" spans="1:6" ht="14.25">
      <c r="A60" s="141" t="s">
        <v>314</v>
      </c>
      <c r="B60" s="138">
        <v>70</v>
      </c>
      <c r="C60" s="138" t="s">
        <v>271</v>
      </c>
      <c r="D60" s="138">
        <v>1000</v>
      </c>
      <c r="E60" s="176">
        <v>4261.5057196261678</v>
      </c>
      <c r="F60" s="3"/>
    </row>
    <row r="61" spans="1:6">
      <c r="A61" s="142" t="s">
        <v>351</v>
      </c>
      <c r="B61" s="143">
        <v>70</v>
      </c>
      <c r="C61" s="143" t="s">
        <v>352</v>
      </c>
      <c r="D61" s="143">
        <v>100</v>
      </c>
      <c r="E61" s="177">
        <v>1505.5257196261682</v>
      </c>
    </row>
    <row r="62" spans="1:6">
      <c r="A62" s="142" t="s">
        <v>353</v>
      </c>
      <c r="B62" s="143">
        <v>70</v>
      </c>
      <c r="C62" s="143" t="s">
        <v>352</v>
      </c>
      <c r="D62" s="143">
        <v>230</v>
      </c>
      <c r="E62" s="177">
        <v>1960.2777196261684</v>
      </c>
    </row>
    <row r="63" spans="1:6">
      <c r="A63" s="142" t="s">
        <v>354</v>
      </c>
      <c r="B63" s="143">
        <v>70</v>
      </c>
      <c r="C63" s="143" t="s">
        <v>352</v>
      </c>
      <c r="D63" s="143">
        <v>500</v>
      </c>
      <c r="E63" s="177">
        <v>2642.4057196261688</v>
      </c>
    </row>
    <row r="64" spans="1:6">
      <c r="A64" s="142" t="s">
        <v>355</v>
      </c>
      <c r="B64" s="143">
        <v>70</v>
      </c>
      <c r="C64" s="143" t="s">
        <v>352</v>
      </c>
      <c r="D64" s="143">
        <v>1000</v>
      </c>
      <c r="E64" s="177">
        <v>4063.5057196261678</v>
      </c>
    </row>
    <row r="65" spans="1:5">
      <c r="A65" s="141" t="s">
        <v>315</v>
      </c>
      <c r="B65" s="138">
        <v>95</v>
      </c>
      <c r="C65" s="138" t="s">
        <v>271</v>
      </c>
      <c r="D65" s="138">
        <v>100</v>
      </c>
      <c r="E65" s="176">
        <v>2434.2443551401871</v>
      </c>
    </row>
    <row r="66" spans="1:5">
      <c r="A66" s="141" t="s">
        <v>316</v>
      </c>
      <c r="B66" s="138">
        <v>95</v>
      </c>
      <c r="C66" s="138" t="s">
        <v>271</v>
      </c>
      <c r="D66" s="138">
        <v>260</v>
      </c>
      <c r="E66" s="176">
        <v>3030.6923551401869</v>
      </c>
    </row>
    <row r="67" spans="1:5">
      <c r="A67" s="141" t="s">
        <v>317</v>
      </c>
      <c r="B67" s="138">
        <v>95</v>
      </c>
      <c r="C67" s="138" t="s">
        <v>271</v>
      </c>
      <c r="D67" s="138">
        <v>500</v>
      </c>
      <c r="E67" s="176">
        <v>3925.3643551401874</v>
      </c>
    </row>
    <row r="68" spans="1:5">
      <c r="A68" s="141" t="s">
        <v>318</v>
      </c>
      <c r="B68" s="138">
        <v>95</v>
      </c>
      <c r="C68" s="138" t="s">
        <v>271</v>
      </c>
      <c r="D68" s="138">
        <v>1000</v>
      </c>
      <c r="E68" s="176">
        <v>5789.264355140187</v>
      </c>
    </row>
    <row r="70" spans="1:5" ht="13.15">
      <c r="A70" s="43" t="s">
        <v>427</v>
      </c>
    </row>
  </sheetData>
  <sheetProtection selectLockedCells="1"/>
  <mergeCells count="1">
    <mergeCell ref="A1:E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3828-2B0A-4A50-B067-C6E68CB856BA}">
  <sheetPr>
    <tabColor rgb="FFD8461E"/>
  </sheetPr>
  <dimension ref="A2:H25"/>
  <sheetViews>
    <sheetView showGridLines="0" topLeftCell="A7" zoomScale="85" zoomScaleNormal="85" workbookViewId="0">
      <selection activeCell="F7" sqref="E1:F1048576"/>
    </sheetView>
  </sheetViews>
  <sheetFormatPr defaultColWidth="8.53125" defaultRowHeight="12.75"/>
  <cols>
    <col min="1" max="1" width="15.46484375" style="80" bestFit="1" customWidth="1"/>
    <col min="2" max="2" width="26" style="80" customWidth="1"/>
    <col min="3" max="3" width="25.53125" style="80" customWidth="1"/>
    <col min="4" max="4" width="10.46484375" style="80" customWidth="1"/>
    <col min="5" max="5" width="14.46484375" style="80" customWidth="1"/>
    <col min="6" max="6" width="10.53125" style="80" customWidth="1"/>
    <col min="7" max="7" width="36.53125" style="80" customWidth="1"/>
    <col min="8" max="8" width="11.53125" style="80" bestFit="1" customWidth="1"/>
    <col min="9" max="16384" width="8.53125" style="80"/>
  </cols>
  <sheetData>
    <row r="2" spans="1:8" ht="13.5">
      <c r="A2" s="81"/>
      <c r="B2" s="81"/>
      <c r="C2" s="81"/>
      <c r="D2" s="81"/>
    </row>
    <row r="3" spans="1:8" ht="13.5">
      <c r="A3" s="81"/>
      <c r="B3" s="81"/>
      <c r="C3" s="81"/>
      <c r="D3" s="81"/>
    </row>
    <row r="4" spans="1:8" ht="13.5">
      <c r="A4" s="81"/>
      <c r="B4" s="81"/>
      <c r="C4" s="81"/>
      <c r="D4" s="81"/>
    </row>
    <row r="5" spans="1:8" ht="13.5">
      <c r="A5" s="81"/>
      <c r="B5" s="81"/>
      <c r="C5" s="81"/>
      <c r="D5" s="81"/>
    </row>
    <row r="6" spans="1:8" ht="13.5">
      <c r="A6" s="81"/>
      <c r="B6" s="81"/>
      <c r="C6" s="81"/>
      <c r="D6" s="81"/>
      <c r="E6" s="81"/>
    </row>
    <row r="7" spans="1:8" ht="13.5">
      <c r="A7" s="81"/>
      <c r="B7" s="81"/>
      <c r="C7" s="81"/>
      <c r="D7" s="81"/>
      <c r="E7" s="81"/>
    </row>
    <row r="8" spans="1:8" ht="13.5">
      <c r="A8" s="81"/>
      <c r="B8" s="81"/>
      <c r="C8" s="81"/>
      <c r="D8" s="81"/>
      <c r="E8" s="81"/>
      <c r="F8" s="83"/>
      <c r="G8" s="83"/>
      <c r="H8" s="100"/>
    </row>
    <row r="9" spans="1:8" ht="13.5">
      <c r="A9" s="81"/>
      <c r="B9" s="81"/>
      <c r="C9" s="81"/>
      <c r="D9" s="81"/>
      <c r="E9" s="82"/>
      <c r="F9" s="83"/>
      <c r="G9" s="528"/>
      <c r="H9" s="529"/>
    </row>
    <row r="10" spans="1:8" s="85" customFormat="1" ht="27.75">
      <c r="A10" s="98" t="s">
        <v>356</v>
      </c>
      <c r="B10" s="98" t="s">
        <v>725</v>
      </c>
      <c r="C10" s="98" t="s">
        <v>333</v>
      </c>
      <c r="D10" s="98" t="s">
        <v>357</v>
      </c>
      <c r="E10" s="99" t="s">
        <v>548</v>
      </c>
      <c r="F10" s="83"/>
      <c r="G10" s="530"/>
      <c r="H10" s="531"/>
    </row>
    <row r="11" spans="1:8" s="85" customFormat="1" ht="13.9">
      <c r="A11" s="84"/>
      <c r="B11" s="84"/>
      <c r="C11" s="84"/>
      <c r="D11" s="84"/>
      <c r="E11" s="86"/>
      <c r="F11" s="83"/>
      <c r="G11" s="532"/>
      <c r="H11" s="531"/>
    </row>
    <row r="12" spans="1:8" s="94" customFormat="1" ht="25.5">
      <c r="A12" s="92" t="s">
        <v>895</v>
      </c>
      <c r="B12" s="312">
        <v>1112670090001</v>
      </c>
      <c r="C12" s="91" t="s">
        <v>856</v>
      </c>
      <c r="D12" s="93">
        <v>12</v>
      </c>
      <c r="E12" s="370">
        <v>120</v>
      </c>
      <c r="F12" s="95"/>
      <c r="G12" s="533"/>
      <c r="H12" s="534"/>
    </row>
    <row r="13" spans="1:8" s="94" customFormat="1" ht="25.5">
      <c r="A13" s="92" t="s">
        <v>368</v>
      </c>
      <c r="B13" s="312">
        <v>4512670090001</v>
      </c>
      <c r="C13" s="91" t="s">
        <v>579</v>
      </c>
      <c r="D13" s="93">
        <v>48</v>
      </c>
      <c r="E13" s="370">
        <v>263</v>
      </c>
      <c r="F13" s="95"/>
      <c r="G13" s="96"/>
      <c r="H13" s="97"/>
    </row>
    <row r="14" spans="1:8" ht="13.5">
      <c r="F14" s="87"/>
      <c r="G14" s="89"/>
      <c r="H14" s="88"/>
    </row>
    <row r="16" spans="1:8" ht="41.65">
      <c r="A16" s="98" t="s">
        <v>570</v>
      </c>
      <c r="B16" s="98" t="s">
        <v>333</v>
      </c>
      <c r="C16" s="628" t="s">
        <v>578</v>
      </c>
      <c r="D16" s="629"/>
      <c r="E16" s="99" t="s">
        <v>581</v>
      </c>
      <c r="F16" s="99" t="s">
        <v>809</v>
      </c>
      <c r="G16" s="626" t="s">
        <v>584</v>
      </c>
      <c r="H16" s="314" t="s">
        <v>545</v>
      </c>
    </row>
    <row r="17" spans="1:8" ht="13.9">
      <c r="A17" s="84"/>
      <c r="B17" s="84"/>
      <c r="C17" s="630"/>
      <c r="D17" s="631"/>
      <c r="E17" s="90"/>
      <c r="F17" s="99"/>
      <c r="G17" s="627"/>
      <c r="H17" s="315"/>
    </row>
    <row r="18" spans="1:8" s="94" customFormat="1" ht="76.5">
      <c r="A18" s="632" t="s">
        <v>580</v>
      </c>
      <c r="B18" s="632" t="s">
        <v>571</v>
      </c>
      <c r="C18" s="633" t="s">
        <v>572</v>
      </c>
      <c r="D18" s="633"/>
      <c r="E18" s="379">
        <v>156400</v>
      </c>
      <c r="F18" s="171" t="s">
        <v>810</v>
      </c>
      <c r="G18" s="172" t="s">
        <v>585</v>
      </c>
      <c r="H18" s="172" t="s">
        <v>586</v>
      </c>
    </row>
    <row r="19" spans="1:8" s="94" customFormat="1" ht="76.5">
      <c r="A19" s="632"/>
      <c r="B19" s="632"/>
      <c r="C19" s="633" t="s">
        <v>573</v>
      </c>
      <c r="D19" s="633"/>
      <c r="E19" s="379">
        <v>254000</v>
      </c>
      <c r="F19" s="171" t="s">
        <v>811</v>
      </c>
      <c r="G19" s="172" t="s">
        <v>585</v>
      </c>
      <c r="H19" s="172" t="s">
        <v>812</v>
      </c>
    </row>
    <row r="20" spans="1:8" s="94" customFormat="1" ht="76.5">
      <c r="A20" s="632"/>
      <c r="B20" s="632"/>
      <c r="C20" s="633" t="s">
        <v>574</v>
      </c>
      <c r="D20" s="633"/>
      <c r="E20" s="379">
        <v>322600</v>
      </c>
      <c r="F20" s="171" t="s">
        <v>811</v>
      </c>
      <c r="G20" s="172" t="s">
        <v>585</v>
      </c>
      <c r="H20" s="172" t="s">
        <v>587</v>
      </c>
    </row>
    <row r="21" spans="1:8" s="94" customFormat="1" ht="76.5">
      <c r="A21" s="632"/>
      <c r="B21" s="632"/>
      <c r="C21" s="633" t="s">
        <v>575</v>
      </c>
      <c r="D21" s="633"/>
      <c r="E21" s="379">
        <v>564500</v>
      </c>
      <c r="F21" s="171" t="s">
        <v>811</v>
      </c>
      <c r="G21" s="172" t="s">
        <v>585</v>
      </c>
      <c r="H21" s="172" t="s">
        <v>813</v>
      </c>
    </row>
    <row r="22" spans="1:8" s="94" customFormat="1" ht="76.5">
      <c r="A22" s="632"/>
      <c r="B22" s="632"/>
      <c r="C22" s="633" t="s">
        <v>576</v>
      </c>
      <c r="D22" s="633"/>
      <c r="E22" s="379">
        <v>721300</v>
      </c>
      <c r="F22" s="171" t="s">
        <v>811</v>
      </c>
      <c r="G22" s="172" t="s">
        <v>585</v>
      </c>
      <c r="H22" s="172" t="s">
        <v>814</v>
      </c>
    </row>
    <row r="23" spans="1:8" s="94" customFormat="1" ht="76.5">
      <c r="A23" s="632"/>
      <c r="B23" s="632"/>
      <c r="C23" s="633" t="s">
        <v>577</v>
      </c>
      <c r="D23" s="633"/>
      <c r="E23" s="379">
        <v>806300</v>
      </c>
      <c r="F23" s="171" t="s">
        <v>811</v>
      </c>
      <c r="G23" s="172" t="s">
        <v>585</v>
      </c>
      <c r="H23" s="172" t="s">
        <v>588</v>
      </c>
    </row>
    <row r="25" spans="1:8">
      <c r="A25" s="80" t="s">
        <v>885</v>
      </c>
    </row>
  </sheetData>
  <sheetProtection selectLockedCells="1"/>
  <mergeCells count="11">
    <mergeCell ref="G16:G17"/>
    <mergeCell ref="C16:D16"/>
    <mergeCell ref="C17:D17"/>
    <mergeCell ref="A18:A23"/>
    <mergeCell ref="B18:B23"/>
    <mergeCell ref="C23:D23"/>
    <mergeCell ref="C18:D18"/>
    <mergeCell ref="C19:D19"/>
    <mergeCell ref="C20:D20"/>
    <mergeCell ref="C21:D21"/>
    <mergeCell ref="C22:D22"/>
  </mergeCells>
  <conditionalFormatting sqref="G14">
    <cfRule type="cellIs" dxfId="0" priority="1" operator="equal">
      <formula>1</formula>
    </cfRule>
  </conditionalFormatting>
  <dataValidations count="1">
    <dataValidation type="list" allowBlank="1" showInputMessage="1" showErrorMessage="1" sqref="G11" xr:uid="{1023F99C-D1D5-4CF3-8A75-7A8FFFF84C43}">
      <formula1>"1,2,3"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58FD2-530A-4E3C-982F-E8CE00901531}">
  <dimension ref="A1:E18"/>
  <sheetViews>
    <sheetView showGridLines="0" topLeftCell="A4" zoomScale="160" zoomScaleNormal="160" workbookViewId="0">
      <selection activeCell="B12" sqref="B12"/>
    </sheetView>
  </sheetViews>
  <sheetFormatPr defaultRowHeight="12.75"/>
  <cols>
    <col min="1" max="1" width="33.53125" bestFit="1" customWidth="1"/>
    <col min="2" max="2" width="11.46484375" customWidth="1"/>
    <col min="3" max="3" width="5.46484375" customWidth="1"/>
    <col min="4" max="4" width="8.46484375" customWidth="1"/>
    <col min="5" max="5" width="2.53125" customWidth="1"/>
  </cols>
  <sheetData>
    <row r="1" spans="1:5" ht="79.349999999999994" customHeight="1"/>
    <row r="2" spans="1:5" ht="14.25">
      <c r="E2" s="144" t="s">
        <v>400</v>
      </c>
    </row>
    <row r="3" spans="1:5" ht="14.65" thickBot="1">
      <c r="E3" s="144"/>
    </row>
    <row r="4" spans="1:5" ht="13.15">
      <c r="A4" s="145" t="s">
        <v>138</v>
      </c>
      <c r="B4" s="146" t="s">
        <v>259</v>
      </c>
    </row>
    <row r="5" spans="1:5">
      <c r="A5" s="147" t="s">
        <v>401</v>
      </c>
      <c r="B5" s="148">
        <v>5</v>
      </c>
    </row>
    <row r="6" spans="1:5">
      <c r="A6" s="147" t="s">
        <v>402</v>
      </c>
      <c r="B6" s="148">
        <v>5</v>
      </c>
    </row>
    <row r="7" spans="1:5">
      <c r="A7" s="147" t="s">
        <v>403</v>
      </c>
      <c r="B7" s="148">
        <v>5</v>
      </c>
    </row>
    <row r="8" spans="1:5">
      <c r="A8" s="147" t="s">
        <v>404</v>
      </c>
      <c r="B8" s="148">
        <v>5</v>
      </c>
    </row>
    <row r="9" spans="1:5">
      <c r="A9" s="147" t="s">
        <v>405</v>
      </c>
      <c r="B9" s="148">
        <v>5</v>
      </c>
    </row>
    <row r="10" spans="1:5">
      <c r="A10" s="147" t="s">
        <v>406</v>
      </c>
      <c r="B10" s="148">
        <v>5</v>
      </c>
    </row>
    <row r="11" spans="1:5">
      <c r="A11" s="147" t="s">
        <v>407</v>
      </c>
      <c r="B11" s="148">
        <v>5</v>
      </c>
    </row>
    <row r="12" spans="1:5">
      <c r="A12" s="147" t="s">
        <v>408</v>
      </c>
      <c r="B12" s="148">
        <v>5</v>
      </c>
    </row>
    <row r="13" spans="1:5" ht="13.15" thickBot="1">
      <c r="A13" s="149" t="s">
        <v>409</v>
      </c>
      <c r="B13" s="150">
        <v>5</v>
      </c>
    </row>
    <row r="15" spans="1:5" ht="12.6" customHeight="1">
      <c r="A15" s="634" t="s">
        <v>435</v>
      </c>
      <c r="B15" s="634"/>
      <c r="C15" s="634"/>
      <c r="D15" s="634"/>
    </row>
    <row r="16" spans="1:5">
      <c r="A16" s="634"/>
      <c r="B16" s="634"/>
      <c r="C16" s="634"/>
      <c r="D16" s="634"/>
    </row>
    <row r="17" spans="1:4">
      <c r="A17" s="634"/>
      <c r="B17" s="634"/>
      <c r="C17" s="634"/>
      <c r="D17" s="634"/>
    </row>
    <row r="18" spans="1:4">
      <c r="A18" s="634"/>
      <c r="B18" s="634"/>
      <c r="C18" s="634"/>
      <c r="D18" s="634"/>
    </row>
  </sheetData>
  <mergeCells count="1">
    <mergeCell ref="A15:D1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3CEE-60B4-4113-B438-F772B75D9DD0}">
  <dimension ref="A1:E19"/>
  <sheetViews>
    <sheetView showGridLines="0" zoomScale="130" zoomScaleNormal="130" workbookViewId="0">
      <selection activeCell="D4" sqref="D4"/>
    </sheetView>
  </sheetViews>
  <sheetFormatPr defaultRowHeight="12.75"/>
  <cols>
    <col min="1" max="1" width="26.46484375" customWidth="1"/>
    <col min="2" max="2" width="8.53125" customWidth="1"/>
  </cols>
  <sheetData>
    <row r="1" spans="1:5" ht="72" customHeight="1"/>
    <row r="3" spans="1:5" ht="14.25">
      <c r="E3" s="144" t="s">
        <v>400</v>
      </c>
    </row>
    <row r="4" spans="1:5" ht="14.65" thickBot="1">
      <c r="D4" s="144"/>
    </row>
    <row r="5" spans="1:5" ht="13.15">
      <c r="A5" s="151" t="s">
        <v>138</v>
      </c>
      <c r="B5" s="152" t="s">
        <v>259</v>
      </c>
      <c r="C5" s="79"/>
    </row>
    <row r="6" spans="1:5" ht="14.25">
      <c r="A6" s="153" t="s">
        <v>445</v>
      </c>
      <c r="B6" s="154">
        <v>350</v>
      </c>
      <c r="C6" s="79"/>
    </row>
    <row r="7" spans="1:5" ht="14.25">
      <c r="A7" s="153" t="s">
        <v>446</v>
      </c>
      <c r="B7" s="154">
        <v>350</v>
      </c>
      <c r="C7" s="79"/>
    </row>
    <row r="8" spans="1:5" ht="14.25">
      <c r="A8" s="153" t="s">
        <v>447</v>
      </c>
      <c r="B8" s="154">
        <v>350</v>
      </c>
      <c r="C8" s="79"/>
    </row>
    <row r="9" spans="1:5" ht="14.65" thickBot="1">
      <c r="A9" s="155" t="s">
        <v>448</v>
      </c>
      <c r="B9" s="156">
        <v>350</v>
      </c>
      <c r="C9" s="79"/>
    </row>
    <row r="10" spans="1:5" ht="13.15" thickBot="1">
      <c r="A10" s="157"/>
      <c r="B10" s="158"/>
      <c r="C10" s="79"/>
    </row>
    <row r="11" spans="1:5" ht="13.15">
      <c r="A11" s="151" t="s">
        <v>138</v>
      </c>
      <c r="B11" s="152" t="s">
        <v>259</v>
      </c>
      <c r="C11" s="79"/>
    </row>
    <row r="12" spans="1:5" ht="14.25">
      <c r="A12" s="153" t="s">
        <v>449</v>
      </c>
      <c r="B12" s="154">
        <v>50</v>
      </c>
      <c r="C12" s="79"/>
    </row>
    <row r="13" spans="1:5" ht="14.65" thickBot="1">
      <c r="A13" s="155" t="s">
        <v>450</v>
      </c>
      <c r="B13" s="156">
        <v>50</v>
      </c>
      <c r="C13" s="79"/>
    </row>
    <row r="14" spans="1:5">
      <c r="A14" s="157"/>
      <c r="B14" s="158"/>
      <c r="C14" s="79"/>
    </row>
    <row r="15" spans="1:5">
      <c r="A15" s="79"/>
      <c r="B15" s="79"/>
      <c r="C15" s="79"/>
    </row>
    <row r="16" spans="1:5">
      <c r="A16" s="159"/>
      <c r="B16" s="159"/>
    </row>
    <row r="17" spans="1:2">
      <c r="A17" s="159"/>
      <c r="B17" s="159"/>
    </row>
    <row r="18" spans="1:2">
      <c r="A18" s="159"/>
      <c r="B18" s="159"/>
    </row>
    <row r="19" spans="1:2">
      <c r="A19" s="159"/>
      <c r="B19" s="15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566A5"/>
    <pageSetUpPr fitToPage="1"/>
  </sheetPr>
  <dimension ref="A1:AT718"/>
  <sheetViews>
    <sheetView topLeftCell="A34" zoomScale="85" zoomScaleNormal="85" workbookViewId="0">
      <selection activeCell="F10" sqref="F10"/>
    </sheetView>
  </sheetViews>
  <sheetFormatPr defaultColWidth="9.46484375" defaultRowHeight="14.25"/>
  <cols>
    <col min="1" max="1" width="1.46484375" style="229" customWidth="1"/>
    <col min="2" max="2" width="27.53125" style="76" customWidth="1"/>
    <col min="3" max="3" width="18.46484375" style="329" customWidth="1"/>
    <col min="4" max="4" width="11.46484375" style="76" customWidth="1"/>
    <col min="5" max="5" width="12.53125" style="76" customWidth="1"/>
    <col min="6" max="7" width="21.53125" style="76" customWidth="1"/>
    <col min="8" max="8" width="21.46484375" style="266" customWidth="1"/>
    <col min="9" max="9" width="17.53125" style="76" customWidth="1"/>
    <col min="10" max="46" width="9.46484375" style="229"/>
    <col min="47" max="16384" width="9.46484375" style="76"/>
  </cols>
  <sheetData>
    <row r="1" spans="1:46" ht="156" customHeight="1">
      <c r="A1" s="536"/>
      <c r="B1" s="536"/>
      <c r="C1" s="536"/>
      <c r="D1" s="536"/>
      <c r="E1" s="536"/>
      <c r="F1" s="536"/>
      <c r="G1" s="536"/>
      <c r="H1" s="536"/>
      <c r="I1" s="536"/>
      <c r="J1" s="536"/>
    </row>
    <row r="2" spans="1:46" s="229" customFormat="1">
      <c r="C2" s="323"/>
      <c r="H2" s="230"/>
    </row>
    <row r="3" spans="1:46" s="229" customFormat="1">
      <c r="B3" s="231" t="s">
        <v>888</v>
      </c>
      <c r="C3" s="324"/>
      <c r="D3" s="232"/>
      <c r="E3" s="233"/>
      <c r="F3" s="232"/>
      <c r="G3" s="234"/>
      <c r="H3" s="235"/>
      <c r="I3" s="231"/>
    </row>
    <row r="4" spans="1:46" s="68" customFormat="1" ht="28.5">
      <c r="A4" s="65"/>
      <c r="B4" s="14" t="s">
        <v>138</v>
      </c>
      <c r="C4" s="267" t="s">
        <v>725</v>
      </c>
      <c r="D4" s="14" t="s">
        <v>201</v>
      </c>
      <c r="E4" s="14" t="s">
        <v>607</v>
      </c>
      <c r="F4" s="12" t="s">
        <v>945</v>
      </c>
      <c r="G4" s="13" t="s">
        <v>546</v>
      </c>
      <c r="H4" s="63" t="s">
        <v>547</v>
      </c>
      <c r="I4" s="14" t="s">
        <v>345</v>
      </c>
      <c r="J4" s="66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</row>
    <row r="5" spans="1:46" s="64" customFormat="1" ht="21.75" customHeight="1">
      <c r="A5" s="238"/>
      <c r="B5" s="239" t="s">
        <v>889</v>
      </c>
      <c r="C5" s="325"/>
      <c r="D5" s="14"/>
      <c r="E5" s="236"/>
      <c r="F5" s="12"/>
      <c r="G5" s="12"/>
      <c r="H5" s="240"/>
      <c r="I5" s="239"/>
      <c r="J5" s="237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</row>
    <row r="6" spans="1:46">
      <c r="B6" s="241" t="s">
        <v>68</v>
      </c>
      <c r="C6" s="326">
        <v>4614010050014</v>
      </c>
      <c r="D6" s="242" t="s">
        <v>27</v>
      </c>
      <c r="E6" s="243" t="s">
        <v>646</v>
      </c>
      <c r="F6" s="213">
        <v>4.99</v>
      </c>
      <c r="G6" s="213">
        <v>6.03</v>
      </c>
      <c r="H6" s="162">
        <v>638.15</v>
      </c>
      <c r="I6" s="245"/>
      <c r="J6" s="214"/>
    </row>
    <row r="7" spans="1:46">
      <c r="B7" s="241" t="s">
        <v>69</v>
      </c>
      <c r="C7" s="326">
        <v>4614010050015</v>
      </c>
      <c r="D7" s="242" t="s">
        <v>70</v>
      </c>
      <c r="E7" s="243" t="s">
        <v>617</v>
      </c>
      <c r="F7" s="213">
        <v>7.51</v>
      </c>
      <c r="G7" s="213">
        <v>9.07</v>
      </c>
      <c r="H7" s="162">
        <v>957.72</v>
      </c>
      <c r="I7" s="246"/>
      <c r="J7" s="214"/>
    </row>
    <row r="8" spans="1:46">
      <c r="B8" s="241" t="s">
        <v>71</v>
      </c>
      <c r="C8" s="326">
        <v>4614010050016</v>
      </c>
      <c r="D8" s="242" t="s">
        <v>37</v>
      </c>
      <c r="E8" s="243" t="s">
        <v>611</v>
      </c>
      <c r="F8" s="213">
        <v>7.64</v>
      </c>
      <c r="G8" s="213">
        <v>9.25</v>
      </c>
      <c r="H8" s="162">
        <v>977.64</v>
      </c>
      <c r="I8" s="246"/>
      <c r="J8" s="214"/>
    </row>
    <row r="9" spans="1:46">
      <c r="B9" s="241" t="s">
        <v>72</v>
      </c>
      <c r="C9" s="326">
        <v>4614010050017</v>
      </c>
      <c r="D9" s="242" t="s">
        <v>73</v>
      </c>
      <c r="E9" s="243" t="s">
        <v>647</v>
      </c>
      <c r="F9" s="213">
        <v>10.27</v>
      </c>
      <c r="G9" s="213">
        <v>12.42</v>
      </c>
      <c r="H9" s="162">
        <v>1310.1500000000001</v>
      </c>
      <c r="I9" s="246"/>
      <c r="J9" s="214"/>
    </row>
    <row r="10" spans="1:46">
      <c r="B10" s="241" t="s">
        <v>74</v>
      </c>
      <c r="C10" s="326">
        <v>4614010050018</v>
      </c>
      <c r="D10" s="242" t="s">
        <v>41</v>
      </c>
      <c r="E10" s="243" t="s">
        <v>621</v>
      </c>
      <c r="F10" s="213">
        <v>14.52</v>
      </c>
      <c r="G10" s="213">
        <v>17.559999999999999</v>
      </c>
      <c r="H10" s="162">
        <v>1851.73</v>
      </c>
      <c r="I10" s="246"/>
      <c r="J10" s="214"/>
    </row>
    <row r="11" spans="1:46">
      <c r="B11" s="241" t="s">
        <v>887</v>
      </c>
      <c r="C11" s="326">
        <v>4614010050029</v>
      </c>
      <c r="D11" s="242" t="s">
        <v>75</v>
      </c>
      <c r="E11" s="243" t="s">
        <v>648</v>
      </c>
      <c r="F11" s="213">
        <v>8.66</v>
      </c>
      <c r="G11" s="213">
        <v>10.47</v>
      </c>
      <c r="H11" s="162">
        <v>1105.07</v>
      </c>
      <c r="I11" s="245"/>
      <c r="J11" s="214"/>
    </row>
    <row r="12" spans="1:46">
      <c r="B12" s="241" t="s">
        <v>942</v>
      </c>
      <c r="C12" s="326">
        <v>4614010050002</v>
      </c>
      <c r="D12" s="242" t="s">
        <v>75</v>
      </c>
      <c r="E12" s="243" t="s">
        <v>648</v>
      </c>
      <c r="F12" s="213">
        <v>8.66</v>
      </c>
      <c r="G12" s="213">
        <v>10.47</v>
      </c>
      <c r="H12" s="162">
        <v>1174.1300000000001</v>
      </c>
      <c r="I12" s="245" t="s">
        <v>886</v>
      </c>
      <c r="J12" s="214"/>
    </row>
    <row r="13" spans="1:46">
      <c r="B13" s="241" t="s">
        <v>76</v>
      </c>
      <c r="C13" s="326">
        <v>4614010050005</v>
      </c>
      <c r="D13" s="242" t="s">
        <v>44</v>
      </c>
      <c r="E13" s="243" t="s">
        <v>649</v>
      </c>
      <c r="F13" s="213">
        <v>8.7200000000000006</v>
      </c>
      <c r="G13" s="213">
        <v>10.55</v>
      </c>
      <c r="H13" s="162">
        <v>1114.03</v>
      </c>
      <c r="I13" s="245"/>
      <c r="J13" s="214"/>
    </row>
    <row r="14" spans="1:46">
      <c r="B14" s="241" t="s">
        <v>77</v>
      </c>
      <c r="C14" s="326">
        <v>4614010050001</v>
      </c>
      <c r="D14" s="242" t="s">
        <v>46</v>
      </c>
      <c r="E14" s="243" t="s">
        <v>650</v>
      </c>
      <c r="F14" s="213">
        <v>10.47</v>
      </c>
      <c r="G14" s="213">
        <v>12.64</v>
      </c>
      <c r="H14" s="162">
        <v>1336.04</v>
      </c>
      <c r="I14" s="245"/>
      <c r="J14" s="214"/>
    </row>
    <row r="15" spans="1:46">
      <c r="B15" s="241" t="s">
        <v>78</v>
      </c>
      <c r="C15" s="326">
        <v>4614010050007</v>
      </c>
      <c r="D15" s="242" t="s">
        <v>79</v>
      </c>
      <c r="E15" s="243" t="s">
        <v>625</v>
      </c>
      <c r="F15" s="213">
        <v>13.28</v>
      </c>
      <c r="G15" s="213">
        <v>16.059999999999999</v>
      </c>
      <c r="H15" s="162">
        <v>1695.43</v>
      </c>
      <c r="I15" s="246"/>
      <c r="J15" s="214"/>
    </row>
    <row r="16" spans="1:46">
      <c r="B16" s="241" t="s">
        <v>80</v>
      </c>
      <c r="C16" s="326">
        <v>4614010050003</v>
      </c>
      <c r="D16" s="242" t="s">
        <v>50</v>
      </c>
      <c r="E16" s="243" t="s">
        <v>626</v>
      </c>
      <c r="F16" s="213">
        <v>13.78</v>
      </c>
      <c r="G16" s="213">
        <v>16.670000000000002</v>
      </c>
      <c r="H16" s="162">
        <v>1758.15</v>
      </c>
      <c r="I16" s="246"/>
      <c r="J16" s="214"/>
    </row>
    <row r="17" spans="2:10">
      <c r="B17" s="241" t="s">
        <v>81</v>
      </c>
      <c r="C17" s="326">
        <v>4614010050006</v>
      </c>
      <c r="D17" s="247" t="s">
        <v>82</v>
      </c>
      <c r="E17" s="248" t="s">
        <v>626</v>
      </c>
      <c r="F17" s="213">
        <v>15.35</v>
      </c>
      <c r="G17" s="213">
        <v>18.559999999999999</v>
      </c>
      <c r="H17" s="162">
        <v>1958.26</v>
      </c>
      <c r="I17" s="249"/>
      <c r="J17" s="214"/>
    </row>
    <row r="18" spans="2:10">
      <c r="B18" s="241" t="s">
        <v>83</v>
      </c>
      <c r="C18" s="326">
        <v>4614010050004</v>
      </c>
      <c r="D18" s="247" t="s">
        <v>2</v>
      </c>
      <c r="E18" s="248" t="s">
        <v>651</v>
      </c>
      <c r="F18" s="213">
        <v>16.32</v>
      </c>
      <c r="G18" s="213">
        <v>19.75</v>
      </c>
      <c r="H18" s="162">
        <v>2084.69</v>
      </c>
      <c r="I18" s="249"/>
      <c r="J18" s="214"/>
    </row>
    <row r="19" spans="2:10">
      <c r="B19" s="241" t="s">
        <v>84</v>
      </c>
      <c r="C19" s="326">
        <v>4614010050010</v>
      </c>
      <c r="D19" s="247" t="s">
        <v>15</v>
      </c>
      <c r="E19" s="248" t="s">
        <v>651</v>
      </c>
      <c r="F19" s="213">
        <v>20.079999999999998</v>
      </c>
      <c r="G19" s="213">
        <v>24.31</v>
      </c>
      <c r="H19" s="162">
        <v>2562.56</v>
      </c>
      <c r="I19" s="249"/>
      <c r="J19" s="214"/>
    </row>
    <row r="20" spans="2:10">
      <c r="B20" s="241" t="s">
        <v>222</v>
      </c>
      <c r="C20" s="326">
        <v>4614010050008</v>
      </c>
      <c r="D20" s="247" t="s">
        <v>7</v>
      </c>
      <c r="E20" s="248" t="s">
        <v>640</v>
      </c>
      <c r="F20" s="213">
        <v>29.88</v>
      </c>
      <c r="G20" s="213">
        <v>36.15</v>
      </c>
      <c r="H20" s="162">
        <v>3815.96</v>
      </c>
      <c r="I20" s="250"/>
      <c r="J20" s="214"/>
    </row>
    <row r="21" spans="2:10">
      <c r="B21" s="241" t="s">
        <v>181</v>
      </c>
      <c r="C21" s="326">
        <v>4614010050011</v>
      </c>
      <c r="D21" s="247" t="s">
        <v>182</v>
      </c>
      <c r="E21" s="248" t="s">
        <v>640</v>
      </c>
      <c r="F21" s="213">
        <v>35.82</v>
      </c>
      <c r="G21" s="213">
        <v>43.34</v>
      </c>
      <c r="H21" s="162">
        <v>4571.59</v>
      </c>
      <c r="I21" s="430" t="s">
        <v>346</v>
      </c>
      <c r="J21" s="214"/>
    </row>
    <row r="22" spans="2:10">
      <c r="B22" s="241" t="s">
        <v>85</v>
      </c>
      <c r="C22" s="326">
        <v>4614010050012</v>
      </c>
      <c r="D22" s="242" t="s">
        <v>67</v>
      </c>
      <c r="E22" s="243" t="s">
        <v>641</v>
      </c>
      <c r="F22" s="213">
        <v>41.76</v>
      </c>
      <c r="G22" s="213">
        <v>50.54</v>
      </c>
      <c r="H22" s="162">
        <v>5332.2</v>
      </c>
      <c r="I22" s="245"/>
      <c r="J22" s="214"/>
    </row>
    <row r="23" spans="2:10">
      <c r="B23" s="241" t="s">
        <v>86</v>
      </c>
      <c r="C23" s="326">
        <v>4614010050013</v>
      </c>
      <c r="D23" s="242" t="s">
        <v>54</v>
      </c>
      <c r="E23" s="243" t="s">
        <v>642</v>
      </c>
      <c r="F23" s="213">
        <v>71.73</v>
      </c>
      <c r="G23" s="213">
        <v>86.81</v>
      </c>
      <c r="H23" s="162">
        <v>9158.1200000000008</v>
      </c>
      <c r="I23" s="245"/>
      <c r="J23" s="214"/>
    </row>
    <row r="24" spans="2:10">
      <c r="B24" s="241" t="s">
        <v>87</v>
      </c>
      <c r="C24" s="326">
        <v>4614010640007</v>
      </c>
      <c r="D24" s="242" t="s">
        <v>56</v>
      </c>
      <c r="E24" s="243" t="s">
        <v>652</v>
      </c>
      <c r="F24" s="213">
        <v>81.569999999999993</v>
      </c>
      <c r="G24" s="213">
        <v>98.71</v>
      </c>
      <c r="H24" s="162">
        <v>10412.52</v>
      </c>
      <c r="I24" s="245"/>
      <c r="J24" s="214"/>
    </row>
    <row r="25" spans="2:10">
      <c r="B25" s="241" t="s">
        <v>176</v>
      </c>
      <c r="C25" s="326">
        <v>4614010640008</v>
      </c>
      <c r="D25" s="242" t="s">
        <v>58</v>
      </c>
      <c r="E25" s="243" t="s">
        <v>653</v>
      </c>
      <c r="F25" s="213">
        <v>115.47</v>
      </c>
      <c r="G25" s="213">
        <v>139.72</v>
      </c>
      <c r="H25" s="162">
        <v>14740.2</v>
      </c>
      <c r="I25" s="245"/>
      <c r="J25" s="214"/>
    </row>
    <row r="26" spans="2:10">
      <c r="B26" s="241" t="s">
        <v>88</v>
      </c>
      <c r="C26" s="326">
        <v>4614010640012</v>
      </c>
      <c r="D26" s="242" t="s">
        <v>89</v>
      </c>
      <c r="E26" s="243" t="s">
        <v>654</v>
      </c>
      <c r="F26" s="213">
        <v>130.25</v>
      </c>
      <c r="G26" s="213">
        <v>157.62</v>
      </c>
      <c r="H26" s="162">
        <v>16629.759999999998</v>
      </c>
      <c r="I26" s="246"/>
      <c r="J26" s="214"/>
    </row>
    <row r="27" spans="2:10">
      <c r="B27" s="241" t="s">
        <v>90</v>
      </c>
      <c r="C27" s="326">
        <v>4614010640009</v>
      </c>
      <c r="D27" s="242" t="s">
        <v>60</v>
      </c>
      <c r="E27" s="243" t="s">
        <v>655</v>
      </c>
      <c r="F27" s="213">
        <v>176.04</v>
      </c>
      <c r="G27" s="213">
        <v>213</v>
      </c>
      <c r="H27" s="162">
        <v>22470.68</v>
      </c>
      <c r="I27" s="246"/>
      <c r="J27" s="214"/>
    </row>
    <row r="28" spans="2:10">
      <c r="B28" s="241" t="s">
        <v>91</v>
      </c>
      <c r="C28" s="326">
        <v>4614010640013</v>
      </c>
      <c r="D28" s="242" t="s">
        <v>92</v>
      </c>
      <c r="E28" s="243" t="s">
        <v>656</v>
      </c>
      <c r="F28" s="213">
        <v>184.21</v>
      </c>
      <c r="G28" s="213">
        <v>222.9</v>
      </c>
      <c r="H28" s="162">
        <v>23517.01</v>
      </c>
      <c r="I28" s="246"/>
      <c r="J28" s="214"/>
    </row>
    <row r="29" spans="2:10">
      <c r="B29" s="241" t="s">
        <v>93</v>
      </c>
      <c r="C29" s="326">
        <v>4614010640014</v>
      </c>
      <c r="D29" s="242" t="s">
        <v>94</v>
      </c>
      <c r="E29" s="243" t="s">
        <v>657</v>
      </c>
      <c r="F29" s="213">
        <v>219.63</v>
      </c>
      <c r="G29" s="213">
        <v>265.74</v>
      </c>
      <c r="H29" s="162">
        <v>28037.83</v>
      </c>
      <c r="I29" s="246"/>
      <c r="J29" s="214"/>
    </row>
    <row r="30" spans="2:10">
      <c r="B30" s="241" t="s">
        <v>95</v>
      </c>
      <c r="C30" s="326">
        <v>4614010640002</v>
      </c>
      <c r="D30" s="242" t="s">
        <v>64</v>
      </c>
      <c r="E30" s="243" t="s">
        <v>658</v>
      </c>
      <c r="F30" s="213">
        <v>225.41</v>
      </c>
      <c r="G30" s="213">
        <v>272.74</v>
      </c>
      <c r="H30" s="162">
        <v>28773.55</v>
      </c>
      <c r="I30" s="245"/>
      <c r="J30" s="214"/>
    </row>
    <row r="31" spans="2:10">
      <c r="B31" s="241" t="s">
        <v>96</v>
      </c>
      <c r="C31" s="326">
        <v>4614010640001</v>
      </c>
      <c r="D31" s="242" t="s">
        <v>97</v>
      </c>
      <c r="E31" s="243" t="s">
        <v>636</v>
      </c>
      <c r="F31" s="213">
        <v>266.35000000000002</v>
      </c>
      <c r="G31" s="213">
        <v>322.31</v>
      </c>
      <c r="H31" s="162">
        <v>34005.19</v>
      </c>
      <c r="I31" s="245"/>
      <c r="J31" s="214"/>
    </row>
    <row r="32" spans="2:10">
      <c r="B32" s="241" t="s">
        <v>98</v>
      </c>
      <c r="C32" s="326">
        <v>4614010640004</v>
      </c>
      <c r="D32" s="242" t="s">
        <v>99</v>
      </c>
      <c r="E32" s="243" t="s">
        <v>659</v>
      </c>
      <c r="F32" s="213">
        <v>344.18</v>
      </c>
      <c r="G32" s="213">
        <v>416.43</v>
      </c>
      <c r="H32" s="162">
        <v>43936.85</v>
      </c>
      <c r="I32" s="245"/>
      <c r="J32" s="214"/>
    </row>
    <row r="33" spans="2:10">
      <c r="B33" s="241" t="s">
        <v>100</v>
      </c>
      <c r="C33" s="326">
        <v>4614010640005</v>
      </c>
      <c r="D33" s="242" t="s">
        <v>101</v>
      </c>
      <c r="E33" s="243" t="s">
        <v>638</v>
      </c>
      <c r="F33" s="213">
        <v>438.81</v>
      </c>
      <c r="G33" s="213">
        <v>530.96</v>
      </c>
      <c r="H33" s="162">
        <v>56016.92</v>
      </c>
      <c r="I33" s="245"/>
      <c r="J33" s="214"/>
    </row>
    <row r="34" spans="2:10">
      <c r="B34" s="241" t="s">
        <v>161</v>
      </c>
      <c r="C34" s="326">
        <v>4614010640006</v>
      </c>
      <c r="D34" s="242" t="s">
        <v>241</v>
      </c>
      <c r="E34" s="243" t="s">
        <v>660</v>
      </c>
      <c r="F34" s="213">
        <v>546.39</v>
      </c>
      <c r="G34" s="213">
        <v>661.12</v>
      </c>
      <c r="H34" s="162">
        <v>69751.61</v>
      </c>
      <c r="I34" s="251"/>
      <c r="J34" s="214"/>
    </row>
    <row r="35" spans="2:10" ht="18">
      <c r="B35" s="252" t="s">
        <v>890</v>
      </c>
      <c r="C35" s="325"/>
      <c r="D35" s="253"/>
      <c r="E35" s="254"/>
      <c r="F35" s="255"/>
      <c r="G35" s="256"/>
      <c r="H35" s="256"/>
      <c r="I35" s="252"/>
      <c r="J35" s="214"/>
    </row>
    <row r="36" spans="2:10">
      <c r="B36" s="241" t="s">
        <v>223</v>
      </c>
      <c r="C36" s="326">
        <v>4614010180016</v>
      </c>
      <c r="D36" s="242" t="s">
        <v>66</v>
      </c>
      <c r="E36" s="243" t="s">
        <v>611</v>
      </c>
      <c r="F36" s="213">
        <v>9.1</v>
      </c>
      <c r="G36" s="213">
        <v>11.02</v>
      </c>
      <c r="H36" s="162">
        <v>1162.81</v>
      </c>
      <c r="I36" s="246"/>
      <c r="J36" s="214"/>
    </row>
    <row r="37" spans="2:10">
      <c r="B37" s="241" t="s">
        <v>224</v>
      </c>
      <c r="C37" s="326">
        <v>4614010180019</v>
      </c>
      <c r="D37" s="242" t="s">
        <v>102</v>
      </c>
      <c r="E37" s="243" t="s">
        <v>647</v>
      </c>
      <c r="F37" s="213">
        <v>14.08</v>
      </c>
      <c r="G37" s="213">
        <v>17.05</v>
      </c>
      <c r="H37" s="162">
        <v>1797.97</v>
      </c>
      <c r="I37" s="246"/>
      <c r="J37" s="214"/>
    </row>
    <row r="38" spans="2:10">
      <c r="B38" s="241" t="s">
        <v>225</v>
      </c>
      <c r="C38" s="326">
        <v>4614010180018</v>
      </c>
      <c r="D38" s="242" t="s">
        <v>180</v>
      </c>
      <c r="E38" s="243" t="s">
        <v>647</v>
      </c>
      <c r="F38" s="213">
        <v>15.86</v>
      </c>
      <c r="G38" s="213">
        <v>19.2</v>
      </c>
      <c r="H38" s="162">
        <v>2025.96</v>
      </c>
      <c r="I38" s="246"/>
      <c r="J38" s="214"/>
    </row>
    <row r="39" spans="2:10">
      <c r="B39" s="241" t="s">
        <v>226</v>
      </c>
      <c r="C39" s="326">
        <v>4614010180015</v>
      </c>
      <c r="D39" s="242" t="s">
        <v>103</v>
      </c>
      <c r="E39" s="243" t="s">
        <v>621</v>
      </c>
      <c r="F39" s="213">
        <v>17.41</v>
      </c>
      <c r="G39" s="213">
        <v>21.07</v>
      </c>
      <c r="H39" s="162">
        <v>2224.0700000000002</v>
      </c>
      <c r="I39" s="246"/>
      <c r="J39" s="214"/>
    </row>
    <row r="40" spans="2:10">
      <c r="B40" s="241" t="s">
        <v>227</v>
      </c>
      <c r="C40" s="326">
        <v>4614010180017</v>
      </c>
      <c r="D40" s="242" t="s">
        <v>242</v>
      </c>
      <c r="E40" s="243" t="s">
        <v>621</v>
      </c>
      <c r="F40" s="213">
        <v>18.34</v>
      </c>
      <c r="G40" s="213">
        <v>22.19</v>
      </c>
      <c r="H40" s="162">
        <v>2341.5500000000002</v>
      </c>
      <c r="I40" s="246"/>
      <c r="J40" s="214"/>
    </row>
    <row r="41" spans="2:10">
      <c r="B41" s="241" t="s">
        <v>228</v>
      </c>
      <c r="C41" s="326">
        <v>4614010180010</v>
      </c>
      <c r="D41" s="242" t="s">
        <v>104</v>
      </c>
      <c r="E41" s="243" t="s">
        <v>626</v>
      </c>
      <c r="F41" s="213">
        <v>18.52</v>
      </c>
      <c r="G41" s="213">
        <v>22.4</v>
      </c>
      <c r="H41" s="162">
        <v>2362.4499999999998</v>
      </c>
      <c r="I41" s="246"/>
      <c r="J41" s="214"/>
    </row>
    <row r="42" spans="2:10">
      <c r="B42" s="241" t="s">
        <v>229</v>
      </c>
      <c r="C42" s="326">
        <v>4614010180008</v>
      </c>
      <c r="D42" s="242" t="s">
        <v>82</v>
      </c>
      <c r="E42" s="243" t="s">
        <v>626</v>
      </c>
      <c r="F42" s="213">
        <v>18.73</v>
      </c>
      <c r="G42" s="213">
        <v>22.68</v>
      </c>
      <c r="H42" s="162">
        <v>2391.3200000000002</v>
      </c>
      <c r="I42" s="246"/>
      <c r="J42" s="214"/>
    </row>
    <row r="43" spans="2:10">
      <c r="B43" s="241" t="s">
        <v>231</v>
      </c>
      <c r="C43" s="326">
        <v>4614010180009</v>
      </c>
      <c r="D43" s="259" t="s">
        <v>583</v>
      </c>
      <c r="E43" s="260" t="s">
        <v>626</v>
      </c>
      <c r="F43" s="213">
        <v>19.399999999999999</v>
      </c>
      <c r="G43" s="213">
        <v>23.47</v>
      </c>
      <c r="H43" s="162">
        <v>2474.9499999999998</v>
      </c>
      <c r="I43" s="246"/>
      <c r="J43" s="214"/>
    </row>
    <row r="44" spans="2:10">
      <c r="B44" s="241" t="s">
        <v>233</v>
      </c>
      <c r="C44" s="326">
        <v>4614010180011</v>
      </c>
      <c r="D44" s="242" t="s">
        <v>105</v>
      </c>
      <c r="E44" s="243" t="s">
        <v>651</v>
      </c>
      <c r="F44" s="213">
        <v>19.71</v>
      </c>
      <c r="G44" s="213">
        <v>23.86</v>
      </c>
      <c r="H44" s="162">
        <v>2516.7600000000002</v>
      </c>
      <c r="I44" s="246"/>
      <c r="J44" s="214"/>
    </row>
    <row r="45" spans="2:10">
      <c r="B45" s="241" t="s">
        <v>428</v>
      </c>
      <c r="C45" s="326">
        <v>4614010180014</v>
      </c>
      <c r="D45" s="242" t="s">
        <v>15</v>
      </c>
      <c r="E45" s="243" t="s">
        <v>651</v>
      </c>
      <c r="F45" s="213">
        <v>24.99</v>
      </c>
      <c r="G45" s="213">
        <v>30.21</v>
      </c>
      <c r="H45" s="162">
        <v>3190.76</v>
      </c>
      <c r="I45" s="246"/>
      <c r="J45" s="214"/>
    </row>
    <row r="46" spans="2:10" ht="15.75" customHeight="1">
      <c r="B46" s="241" t="s">
        <v>236</v>
      </c>
      <c r="C46" s="326">
        <v>4614010180001</v>
      </c>
      <c r="D46" s="242" t="s">
        <v>17</v>
      </c>
      <c r="E46" s="243" t="s">
        <v>640</v>
      </c>
      <c r="F46" s="213">
        <v>32.49</v>
      </c>
      <c r="G46" s="213">
        <v>39.31</v>
      </c>
      <c r="H46" s="162">
        <v>4146.49</v>
      </c>
      <c r="I46" s="246"/>
      <c r="J46" s="214"/>
    </row>
    <row r="47" spans="2:10">
      <c r="B47" s="241" t="s">
        <v>238</v>
      </c>
      <c r="C47" s="326">
        <v>4614010180004</v>
      </c>
      <c r="D47" s="242" t="s">
        <v>200</v>
      </c>
      <c r="E47" s="243" t="s">
        <v>640</v>
      </c>
      <c r="F47" s="213">
        <v>43.23</v>
      </c>
      <c r="G47" s="213">
        <v>52.31</v>
      </c>
      <c r="H47" s="162">
        <v>5518.36</v>
      </c>
      <c r="I47" s="246"/>
      <c r="J47" s="214"/>
    </row>
    <row r="48" spans="2:10" ht="14.25" customHeight="1">
      <c r="B48" s="241" t="s">
        <v>239</v>
      </c>
      <c r="C48" s="326">
        <v>4614010180005</v>
      </c>
      <c r="D48" s="242" t="s">
        <v>19</v>
      </c>
      <c r="E48" s="243" t="s">
        <v>641</v>
      </c>
      <c r="F48" s="213">
        <v>48.61</v>
      </c>
      <c r="G48" s="213">
        <v>58.82</v>
      </c>
      <c r="H48" s="162">
        <v>6206.29</v>
      </c>
      <c r="I48" s="246"/>
      <c r="J48" s="214"/>
    </row>
    <row r="49" spans="1:30">
      <c r="B49" s="241" t="s">
        <v>429</v>
      </c>
      <c r="C49" s="326">
        <v>4614010180003</v>
      </c>
      <c r="D49" s="242" t="s">
        <v>106</v>
      </c>
      <c r="E49" s="243" t="s">
        <v>665</v>
      </c>
      <c r="F49" s="213">
        <v>88.68</v>
      </c>
      <c r="G49" s="213">
        <v>107.29</v>
      </c>
      <c r="H49" s="162">
        <v>11319.47</v>
      </c>
      <c r="I49" s="246"/>
      <c r="J49" s="214"/>
    </row>
    <row r="50" spans="1:30">
      <c r="A50" s="261"/>
      <c r="B50" s="241" t="s">
        <v>430</v>
      </c>
      <c r="C50" s="326">
        <v>4614010180007</v>
      </c>
      <c r="D50" s="242" t="s">
        <v>107</v>
      </c>
      <c r="E50" s="243" t="s">
        <v>653</v>
      </c>
      <c r="F50" s="213">
        <v>137.91999999999999</v>
      </c>
      <c r="G50" s="213">
        <v>166.9</v>
      </c>
      <c r="H50" s="162">
        <v>17607.400000000001</v>
      </c>
      <c r="I50" s="246"/>
      <c r="J50" s="214"/>
    </row>
    <row r="51" spans="1:30">
      <c r="A51" s="261"/>
      <c r="B51" s="241" t="s">
        <v>431</v>
      </c>
      <c r="C51" s="326">
        <v>4614010180013</v>
      </c>
      <c r="D51" s="242" t="s">
        <v>108</v>
      </c>
      <c r="E51" s="243" t="s">
        <v>655</v>
      </c>
      <c r="F51" s="213">
        <v>215.74</v>
      </c>
      <c r="G51" s="213">
        <v>261.07</v>
      </c>
      <c r="H51" s="162">
        <v>27542.04</v>
      </c>
      <c r="I51" s="246"/>
      <c r="J51" s="214"/>
    </row>
    <row r="52" spans="1:30">
      <c r="A52" s="261"/>
      <c r="B52" s="241" t="s">
        <v>432</v>
      </c>
      <c r="C52" s="326">
        <v>4614010180002</v>
      </c>
      <c r="D52" s="242" t="s">
        <v>109</v>
      </c>
      <c r="E52" s="243" t="s">
        <v>658</v>
      </c>
      <c r="F52" s="213">
        <v>269.83</v>
      </c>
      <c r="G52" s="213">
        <v>326.5</v>
      </c>
      <c r="H52" s="162">
        <v>34448.21</v>
      </c>
      <c r="I52" s="246"/>
      <c r="J52" s="214"/>
    </row>
    <row r="53" spans="1:30" ht="18">
      <c r="B53" s="252" t="s">
        <v>891</v>
      </c>
      <c r="C53" s="325"/>
      <c r="D53" s="253"/>
      <c r="E53" s="254"/>
      <c r="F53" s="255"/>
      <c r="G53" s="256"/>
      <c r="H53" s="256"/>
      <c r="I53" s="252"/>
      <c r="J53" s="214"/>
    </row>
    <row r="54" spans="1:30">
      <c r="A54" s="261"/>
      <c r="B54" s="241" t="s">
        <v>230</v>
      </c>
      <c r="C54" s="326">
        <v>4614010630002</v>
      </c>
      <c r="D54" s="242" t="s">
        <v>82</v>
      </c>
      <c r="E54" s="243" t="s">
        <v>626</v>
      </c>
      <c r="F54" s="213">
        <v>19.87</v>
      </c>
      <c r="G54" s="213">
        <v>24.04</v>
      </c>
      <c r="H54" s="162">
        <v>2534.6799999999998</v>
      </c>
      <c r="I54" s="246"/>
      <c r="J54" s="214"/>
    </row>
    <row r="55" spans="1:30">
      <c r="A55" s="261"/>
      <c r="B55" s="241" t="s">
        <v>232</v>
      </c>
      <c r="C55" s="326">
        <v>4614010630003</v>
      </c>
      <c r="D55" s="242" t="s">
        <v>110</v>
      </c>
      <c r="E55" s="243" t="s">
        <v>666</v>
      </c>
      <c r="F55" s="213">
        <v>23.15</v>
      </c>
      <c r="G55" s="213">
        <v>28.03</v>
      </c>
      <c r="H55" s="162">
        <v>2955.8</v>
      </c>
      <c r="I55" s="246"/>
      <c r="J55" s="214"/>
    </row>
    <row r="56" spans="1:30">
      <c r="A56" s="261"/>
      <c r="B56" s="241" t="s">
        <v>234</v>
      </c>
      <c r="C56" s="326">
        <v>4614010630005</v>
      </c>
      <c r="D56" s="242" t="s">
        <v>111</v>
      </c>
      <c r="E56" s="243" t="s">
        <v>651</v>
      </c>
      <c r="F56" s="213">
        <v>23.93</v>
      </c>
      <c r="G56" s="213">
        <v>28.95</v>
      </c>
      <c r="H56" s="162">
        <v>3053.37</v>
      </c>
      <c r="I56" s="246"/>
      <c r="J56" s="214"/>
    </row>
    <row r="57" spans="1:30">
      <c r="A57" s="261"/>
      <c r="B57" s="241" t="s">
        <v>235</v>
      </c>
      <c r="C57" s="326">
        <v>4614010630004</v>
      </c>
      <c r="D57" s="242" t="s">
        <v>15</v>
      </c>
      <c r="E57" s="243" t="s">
        <v>651</v>
      </c>
      <c r="F57" s="213">
        <v>25.59</v>
      </c>
      <c r="G57" s="213">
        <v>30.97</v>
      </c>
      <c r="H57" s="162">
        <v>3269.4</v>
      </c>
      <c r="I57" s="246"/>
      <c r="J57" s="214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</row>
    <row r="58" spans="1:30">
      <c r="A58" s="261"/>
      <c r="B58" s="241" t="s">
        <v>237</v>
      </c>
      <c r="C58" s="326">
        <v>4614010630006</v>
      </c>
      <c r="D58" s="242" t="s">
        <v>17</v>
      </c>
      <c r="E58" s="243" t="s">
        <v>640</v>
      </c>
      <c r="F58" s="213">
        <v>37.22</v>
      </c>
      <c r="G58" s="213">
        <v>45.04</v>
      </c>
      <c r="H58" s="162">
        <v>4752.78</v>
      </c>
      <c r="I58" s="246"/>
      <c r="J58" s="214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</row>
    <row r="59" spans="1:30">
      <c r="A59" s="261"/>
      <c r="B59" s="241" t="s">
        <v>240</v>
      </c>
      <c r="C59" s="326">
        <v>4614010630007</v>
      </c>
      <c r="D59" s="242" t="s">
        <v>112</v>
      </c>
      <c r="E59" s="243" t="s">
        <v>641</v>
      </c>
      <c r="F59" s="213">
        <v>59.93</v>
      </c>
      <c r="G59" s="213">
        <v>72.489999999999995</v>
      </c>
      <c r="H59" s="162">
        <v>7649.85</v>
      </c>
      <c r="I59" s="246"/>
      <c r="J59" s="214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</row>
    <row r="60" spans="1:30" ht="18">
      <c r="B60" s="371" t="s">
        <v>732</v>
      </c>
      <c r="C60" s="372"/>
      <c r="D60" s="373"/>
      <c r="E60" s="373"/>
      <c r="F60" s="373"/>
      <c r="G60" s="373"/>
      <c r="H60" s="390"/>
      <c r="I60" s="373"/>
      <c r="J60" s="206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</row>
    <row r="61" spans="1:30">
      <c r="B61" s="241" t="s">
        <v>733</v>
      </c>
      <c r="C61" s="326">
        <v>4614040020014</v>
      </c>
      <c r="D61" s="247" t="s">
        <v>82</v>
      </c>
      <c r="E61" s="243" t="s">
        <v>754</v>
      </c>
      <c r="F61" s="213">
        <v>11.18</v>
      </c>
      <c r="G61" s="213">
        <v>12.8</v>
      </c>
      <c r="H61" s="162">
        <v>1157.5</v>
      </c>
      <c r="I61" s="244"/>
      <c r="J61" s="214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</row>
    <row r="62" spans="1:30">
      <c r="B62" s="241" t="s">
        <v>734</v>
      </c>
      <c r="C62" s="326">
        <v>4614040020015</v>
      </c>
      <c r="D62" s="247" t="s">
        <v>735</v>
      </c>
      <c r="E62" s="243" t="s">
        <v>755</v>
      </c>
      <c r="F62" s="213">
        <v>14.12</v>
      </c>
      <c r="G62" s="213">
        <v>16.170000000000002</v>
      </c>
      <c r="H62" s="162">
        <v>1460.91</v>
      </c>
      <c r="I62" s="244"/>
      <c r="J62" s="214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</row>
    <row r="63" spans="1:30">
      <c r="B63" s="241" t="s">
        <v>736</v>
      </c>
      <c r="C63" s="326">
        <v>4614040020016</v>
      </c>
      <c r="D63" s="247" t="s">
        <v>15</v>
      </c>
      <c r="E63" s="243" t="s">
        <v>756</v>
      </c>
      <c r="F63" s="213">
        <v>17.420000000000002</v>
      </c>
      <c r="G63" s="213">
        <v>19.93</v>
      </c>
      <c r="H63" s="162">
        <v>1801.4</v>
      </c>
      <c r="I63" s="244"/>
      <c r="J63" s="214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</row>
    <row r="64" spans="1:30">
      <c r="B64" s="241" t="s">
        <v>737</v>
      </c>
      <c r="C64" s="326">
        <v>4614040020018</v>
      </c>
      <c r="D64" s="247" t="s">
        <v>7</v>
      </c>
      <c r="E64" s="243" t="s">
        <v>757</v>
      </c>
      <c r="F64" s="213">
        <v>26.48</v>
      </c>
      <c r="G64" s="213">
        <v>30.32</v>
      </c>
      <c r="H64" s="162">
        <v>2739.2</v>
      </c>
      <c r="I64" s="244"/>
      <c r="J64" s="214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</row>
    <row r="65" spans="2:30">
      <c r="B65" s="241" t="s">
        <v>738</v>
      </c>
      <c r="C65" s="326">
        <v>4614040020019</v>
      </c>
      <c r="D65" s="247" t="s">
        <v>13</v>
      </c>
      <c r="E65" s="243" t="s">
        <v>758</v>
      </c>
      <c r="F65" s="213">
        <v>35.299999999999997</v>
      </c>
      <c r="G65" s="213">
        <v>40.42</v>
      </c>
      <c r="H65" s="162">
        <v>3652.27</v>
      </c>
      <c r="I65" s="244"/>
      <c r="J65" s="214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</row>
    <row r="66" spans="2:30">
      <c r="B66" s="241" t="s">
        <v>739</v>
      </c>
      <c r="C66" s="326">
        <v>4614040030035</v>
      </c>
      <c r="D66" s="242" t="s">
        <v>54</v>
      </c>
      <c r="E66" s="243" t="s">
        <v>759</v>
      </c>
      <c r="F66" s="213">
        <v>58.84</v>
      </c>
      <c r="G66" s="213">
        <v>67.37</v>
      </c>
      <c r="H66" s="162">
        <v>6087.11</v>
      </c>
      <c r="I66" s="244"/>
      <c r="J66" s="214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</row>
    <row r="67" spans="2:30">
      <c r="B67" s="241" t="s">
        <v>740</v>
      </c>
      <c r="C67" s="326">
        <v>4614040030036</v>
      </c>
      <c r="D67" s="242" t="s">
        <v>56</v>
      </c>
      <c r="E67" s="243" t="s">
        <v>760</v>
      </c>
      <c r="F67" s="213">
        <v>74.14</v>
      </c>
      <c r="G67" s="213">
        <v>84.87</v>
      </c>
      <c r="H67" s="162">
        <v>7669.76</v>
      </c>
      <c r="I67" s="244"/>
      <c r="J67" s="214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</row>
    <row r="68" spans="2:30">
      <c r="B68" s="241" t="s">
        <v>741</v>
      </c>
      <c r="C68" s="326">
        <v>4614040030039</v>
      </c>
      <c r="D68" s="242" t="s">
        <v>58</v>
      </c>
      <c r="E68" s="243" t="s">
        <v>761</v>
      </c>
      <c r="F68" s="213">
        <v>96.5</v>
      </c>
      <c r="G68" s="213">
        <v>110.49</v>
      </c>
      <c r="H68" s="162">
        <v>9982.86</v>
      </c>
      <c r="I68" s="244"/>
      <c r="J68" s="214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</row>
    <row r="69" spans="2:30">
      <c r="B69" s="241" t="s">
        <v>742</v>
      </c>
      <c r="C69" s="326">
        <v>4614040030041</v>
      </c>
      <c r="D69" s="242" t="s">
        <v>743</v>
      </c>
      <c r="E69" s="243" t="s">
        <v>762</v>
      </c>
      <c r="F69" s="213">
        <v>115.32</v>
      </c>
      <c r="G69" s="213">
        <v>132.03</v>
      </c>
      <c r="H69" s="162">
        <v>11930.74</v>
      </c>
      <c r="I69" s="244"/>
      <c r="J69" s="214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</row>
    <row r="70" spans="2:30">
      <c r="B70" s="241" t="s">
        <v>744</v>
      </c>
      <c r="C70" s="326">
        <v>4614040030040</v>
      </c>
      <c r="D70" s="242" t="s">
        <v>108</v>
      </c>
      <c r="E70" s="243" t="s">
        <v>763</v>
      </c>
      <c r="F70" s="213">
        <v>157.55000000000001</v>
      </c>
      <c r="G70" s="213">
        <v>180.38</v>
      </c>
      <c r="H70" s="162">
        <v>16299.19</v>
      </c>
      <c r="I70" s="244"/>
      <c r="J70" s="214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</row>
    <row r="71" spans="2:30">
      <c r="B71" s="241" t="s">
        <v>745</v>
      </c>
      <c r="C71" s="326">
        <v>4614040030038</v>
      </c>
      <c r="D71" s="242" t="s">
        <v>62</v>
      </c>
      <c r="E71" s="243" t="s">
        <v>764</v>
      </c>
      <c r="F71" s="213">
        <v>171.37</v>
      </c>
      <c r="G71" s="213">
        <v>196.2</v>
      </c>
      <c r="H71" s="162">
        <v>17729.66</v>
      </c>
      <c r="I71" s="244"/>
      <c r="J71" s="214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</row>
    <row r="72" spans="2:30">
      <c r="B72" s="241" t="s">
        <v>746</v>
      </c>
      <c r="C72" s="326">
        <v>4614040030042</v>
      </c>
      <c r="D72" s="242" t="s">
        <v>94</v>
      </c>
      <c r="E72" s="243" t="s">
        <v>765</v>
      </c>
      <c r="F72" s="213">
        <v>180.41</v>
      </c>
      <c r="G72" s="213">
        <v>206.55</v>
      </c>
      <c r="H72" s="162">
        <v>18665.560000000001</v>
      </c>
      <c r="I72" s="431" t="s">
        <v>346</v>
      </c>
      <c r="J72" s="214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</row>
    <row r="73" spans="2:30">
      <c r="B73" s="241" t="s">
        <v>747</v>
      </c>
      <c r="C73" s="326">
        <v>4614040030029</v>
      </c>
      <c r="D73" s="242" t="s">
        <v>64</v>
      </c>
      <c r="E73" s="243" t="s">
        <v>766</v>
      </c>
      <c r="F73" s="213">
        <v>184.74</v>
      </c>
      <c r="G73" s="213">
        <v>211.52</v>
      </c>
      <c r="H73" s="162">
        <v>19113.53</v>
      </c>
      <c r="I73" s="431"/>
      <c r="J73" s="214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</row>
    <row r="74" spans="2:30">
      <c r="B74" s="241" t="s">
        <v>748</v>
      </c>
      <c r="C74" s="326">
        <v>4614040030030</v>
      </c>
      <c r="D74" s="242" t="s">
        <v>97</v>
      </c>
      <c r="E74" s="243" t="s">
        <v>767</v>
      </c>
      <c r="F74" s="213">
        <v>223.58</v>
      </c>
      <c r="G74" s="213">
        <v>255.98</v>
      </c>
      <c r="H74" s="162">
        <v>23131.02</v>
      </c>
      <c r="I74" s="431"/>
      <c r="J74" s="214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</row>
    <row r="75" spans="2:30">
      <c r="B75" s="241" t="s">
        <v>749</v>
      </c>
      <c r="C75" s="326">
        <v>4614040030032</v>
      </c>
      <c r="D75" s="242" t="s">
        <v>750</v>
      </c>
      <c r="E75" s="243" t="s">
        <v>768</v>
      </c>
      <c r="F75" s="213">
        <v>273.5</v>
      </c>
      <c r="G75" s="213">
        <v>313.13</v>
      </c>
      <c r="H75" s="162">
        <v>28296.51</v>
      </c>
      <c r="I75" s="431" t="s">
        <v>346</v>
      </c>
      <c r="J75" s="214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</row>
    <row r="76" spans="2:30">
      <c r="B76" s="241" t="s">
        <v>751</v>
      </c>
      <c r="C76" s="326">
        <v>4614040030031</v>
      </c>
      <c r="D76" s="242" t="s">
        <v>117</v>
      </c>
      <c r="E76" s="243" t="s">
        <v>769</v>
      </c>
      <c r="F76" s="213">
        <v>323.60000000000002</v>
      </c>
      <c r="G76" s="213">
        <v>370.49</v>
      </c>
      <c r="H76" s="162">
        <v>33479.11</v>
      </c>
      <c r="I76" s="431" t="s">
        <v>346</v>
      </c>
      <c r="J76" s="214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</row>
    <row r="77" spans="2:30">
      <c r="B77" s="241" t="s">
        <v>752</v>
      </c>
      <c r="C77" s="326">
        <v>4614040030034</v>
      </c>
      <c r="D77" s="242" t="s">
        <v>101</v>
      </c>
      <c r="E77" s="243" t="s">
        <v>770</v>
      </c>
      <c r="F77" s="213">
        <v>407.72</v>
      </c>
      <c r="G77" s="213">
        <v>466.8</v>
      </c>
      <c r="H77" s="162">
        <v>42181.78</v>
      </c>
      <c r="I77" s="431"/>
      <c r="J77" s="214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</row>
    <row r="78" spans="2:30">
      <c r="B78" s="241" t="s">
        <v>753</v>
      </c>
      <c r="C78" s="326">
        <v>4614040030037</v>
      </c>
      <c r="D78" s="242" t="s">
        <v>241</v>
      </c>
      <c r="E78" s="243" t="s">
        <v>771</v>
      </c>
      <c r="F78" s="213">
        <v>473</v>
      </c>
      <c r="G78" s="213">
        <v>541.53</v>
      </c>
      <c r="H78" s="162">
        <v>48935.62</v>
      </c>
      <c r="I78" s="431" t="s">
        <v>346</v>
      </c>
      <c r="J78" s="214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</row>
    <row r="79" spans="2:30" ht="18">
      <c r="B79" s="263" t="s">
        <v>892</v>
      </c>
      <c r="C79" s="327"/>
      <c r="D79" s="264"/>
      <c r="E79" s="264"/>
      <c r="F79" s="264"/>
      <c r="G79" s="265"/>
      <c r="H79" s="265"/>
      <c r="I79" s="263"/>
      <c r="J79" s="214"/>
    </row>
    <row r="80" spans="2:30">
      <c r="B80" s="241" t="s">
        <v>334</v>
      </c>
      <c r="C80" s="326">
        <v>4614010550005</v>
      </c>
      <c r="D80" s="242" t="s">
        <v>335</v>
      </c>
      <c r="E80" s="243" t="s">
        <v>667</v>
      </c>
      <c r="F80" s="213">
        <v>157.12</v>
      </c>
      <c r="G80" s="213">
        <v>190.12</v>
      </c>
      <c r="H80" s="162">
        <v>18998.189999999999</v>
      </c>
      <c r="I80" s="241"/>
      <c r="J80" s="214"/>
    </row>
    <row r="81" spans="2:10">
      <c r="B81" s="241" t="s">
        <v>336</v>
      </c>
      <c r="C81" s="326">
        <v>4614010550002</v>
      </c>
      <c r="D81" s="242" t="s">
        <v>109</v>
      </c>
      <c r="E81" s="243" t="s">
        <v>668</v>
      </c>
      <c r="F81" s="213">
        <v>255.78</v>
      </c>
      <c r="G81" s="213">
        <v>309.49</v>
      </c>
      <c r="H81" s="162">
        <v>30924.94</v>
      </c>
      <c r="I81" s="241"/>
      <c r="J81" s="214"/>
    </row>
    <row r="82" spans="2:10">
      <c r="B82" s="241" t="s">
        <v>337</v>
      </c>
      <c r="C82" s="326">
        <v>4614010550001</v>
      </c>
      <c r="D82" s="242" t="s">
        <v>171</v>
      </c>
      <c r="E82" s="243" t="s">
        <v>669</v>
      </c>
      <c r="F82" s="213">
        <v>284.27999999999997</v>
      </c>
      <c r="G82" s="213">
        <v>343.96</v>
      </c>
      <c r="H82" s="162">
        <v>34370.559999999998</v>
      </c>
      <c r="I82" s="241"/>
      <c r="J82" s="214"/>
    </row>
    <row r="83" spans="2:10">
      <c r="B83" s="241" t="s">
        <v>338</v>
      </c>
      <c r="C83" s="326">
        <v>4614010550003</v>
      </c>
      <c r="D83" s="242" t="s">
        <v>172</v>
      </c>
      <c r="E83" s="243" t="s">
        <v>670</v>
      </c>
      <c r="F83" s="213">
        <v>309.32</v>
      </c>
      <c r="G83" s="213">
        <v>374.27</v>
      </c>
      <c r="H83" s="162">
        <v>37398.04</v>
      </c>
      <c r="I83" s="241"/>
      <c r="J83" s="214"/>
    </row>
    <row r="84" spans="2:10">
      <c r="B84" s="241" t="s">
        <v>339</v>
      </c>
      <c r="C84" s="326">
        <v>4614010550004</v>
      </c>
      <c r="D84" s="242" t="s">
        <v>117</v>
      </c>
      <c r="E84" s="243" t="s">
        <v>671</v>
      </c>
      <c r="F84" s="213">
        <v>389.96</v>
      </c>
      <c r="G84" s="213">
        <v>471.86</v>
      </c>
      <c r="H84" s="162">
        <v>47148.52</v>
      </c>
      <c r="I84" s="241"/>
      <c r="J84" s="214"/>
    </row>
    <row r="85" spans="2:10">
      <c r="B85" s="241" t="s">
        <v>340</v>
      </c>
      <c r="C85" s="326">
        <v>4614010550006</v>
      </c>
      <c r="D85" s="242" t="s">
        <v>173</v>
      </c>
      <c r="E85" s="243" t="s">
        <v>672</v>
      </c>
      <c r="F85" s="213">
        <v>435.04</v>
      </c>
      <c r="G85" s="213">
        <v>526.38</v>
      </c>
      <c r="H85" s="162">
        <v>52598.19</v>
      </c>
      <c r="I85" s="241"/>
      <c r="J85" s="214"/>
    </row>
    <row r="86" spans="2:10" s="229" customFormat="1">
      <c r="C86" s="323"/>
      <c r="H86" s="230"/>
    </row>
    <row r="87" spans="2:10" s="229" customFormat="1">
      <c r="C87" s="323"/>
      <c r="H87" s="230"/>
    </row>
    <row r="88" spans="2:10" s="229" customFormat="1">
      <c r="C88" s="323"/>
      <c r="H88" s="230"/>
    </row>
    <row r="89" spans="2:10" s="229" customFormat="1">
      <c r="C89" s="323"/>
      <c r="H89" s="230"/>
    </row>
    <row r="90" spans="2:10" s="262" customFormat="1">
      <c r="C90" s="328"/>
      <c r="I90" s="229"/>
    </row>
    <row r="91" spans="2:10" s="262" customFormat="1">
      <c r="C91" s="328"/>
      <c r="I91" s="229"/>
    </row>
    <row r="92" spans="2:10" s="262" customFormat="1">
      <c r="C92" s="328"/>
      <c r="I92" s="229"/>
    </row>
    <row r="93" spans="2:10" s="262" customFormat="1">
      <c r="C93" s="328"/>
      <c r="I93" s="229"/>
    </row>
    <row r="94" spans="2:10" s="262" customFormat="1">
      <c r="C94" s="328"/>
      <c r="I94" s="229"/>
    </row>
    <row r="95" spans="2:10" s="262" customFormat="1">
      <c r="C95" s="328"/>
      <c r="I95" s="229"/>
    </row>
    <row r="96" spans="2:10" s="262" customFormat="1">
      <c r="C96" s="328"/>
      <c r="I96" s="229"/>
    </row>
    <row r="97" spans="3:9" s="262" customFormat="1">
      <c r="C97" s="328"/>
      <c r="I97" s="229"/>
    </row>
    <row r="98" spans="3:9" s="262" customFormat="1">
      <c r="C98" s="328"/>
      <c r="I98" s="229"/>
    </row>
    <row r="99" spans="3:9" s="229" customFormat="1">
      <c r="C99" s="323"/>
      <c r="H99" s="230"/>
    </row>
    <row r="100" spans="3:9" s="229" customFormat="1">
      <c r="C100" s="323"/>
      <c r="H100" s="230"/>
    </row>
    <row r="101" spans="3:9" s="229" customFormat="1">
      <c r="C101" s="323"/>
      <c r="H101" s="230"/>
    </row>
    <row r="102" spans="3:9" s="229" customFormat="1">
      <c r="C102" s="323"/>
      <c r="H102" s="230"/>
    </row>
    <row r="103" spans="3:9" s="229" customFormat="1">
      <c r="C103" s="323"/>
      <c r="H103" s="230"/>
    </row>
    <row r="104" spans="3:9" s="229" customFormat="1">
      <c r="C104" s="323"/>
      <c r="H104" s="230"/>
    </row>
    <row r="105" spans="3:9" s="229" customFormat="1">
      <c r="C105" s="323"/>
      <c r="H105" s="230"/>
    </row>
    <row r="106" spans="3:9" s="229" customFormat="1">
      <c r="C106" s="323"/>
      <c r="H106" s="230"/>
    </row>
    <row r="107" spans="3:9" s="229" customFormat="1">
      <c r="C107" s="323"/>
      <c r="H107" s="230"/>
    </row>
    <row r="108" spans="3:9" s="229" customFormat="1">
      <c r="C108" s="323"/>
      <c r="H108" s="230"/>
    </row>
    <row r="109" spans="3:9" s="229" customFormat="1">
      <c r="C109" s="323"/>
      <c r="H109" s="230"/>
    </row>
    <row r="110" spans="3:9" s="229" customFormat="1">
      <c r="C110" s="323"/>
      <c r="H110" s="230"/>
    </row>
    <row r="111" spans="3:9" s="229" customFormat="1">
      <c r="C111" s="323"/>
      <c r="H111" s="230"/>
    </row>
    <row r="112" spans="3:9" s="229" customFormat="1">
      <c r="C112" s="323"/>
      <c r="H112" s="230"/>
    </row>
    <row r="113" spans="3:8" s="229" customFormat="1">
      <c r="C113" s="323"/>
      <c r="H113" s="230"/>
    </row>
    <row r="114" spans="3:8" s="229" customFormat="1">
      <c r="C114" s="323"/>
      <c r="H114" s="230"/>
    </row>
    <row r="115" spans="3:8" s="229" customFormat="1">
      <c r="C115" s="323"/>
      <c r="H115" s="230"/>
    </row>
    <row r="116" spans="3:8" s="229" customFormat="1">
      <c r="C116" s="323"/>
      <c r="H116" s="230"/>
    </row>
    <row r="117" spans="3:8" s="229" customFormat="1">
      <c r="C117" s="323"/>
      <c r="H117" s="230"/>
    </row>
    <row r="118" spans="3:8" s="229" customFormat="1">
      <c r="C118" s="323"/>
      <c r="H118" s="230"/>
    </row>
    <row r="119" spans="3:8" s="229" customFormat="1">
      <c r="C119" s="323"/>
      <c r="H119" s="230"/>
    </row>
    <row r="120" spans="3:8" s="229" customFormat="1">
      <c r="C120" s="323"/>
      <c r="H120" s="230"/>
    </row>
    <row r="121" spans="3:8" s="229" customFormat="1">
      <c r="C121" s="323"/>
      <c r="H121" s="230"/>
    </row>
    <row r="122" spans="3:8" s="229" customFormat="1">
      <c r="C122" s="323"/>
      <c r="H122" s="230"/>
    </row>
    <row r="123" spans="3:8" s="229" customFormat="1">
      <c r="C123" s="323"/>
      <c r="H123" s="230"/>
    </row>
    <row r="124" spans="3:8" s="229" customFormat="1">
      <c r="C124" s="323"/>
      <c r="H124" s="230"/>
    </row>
    <row r="125" spans="3:8" s="229" customFormat="1">
      <c r="C125" s="323"/>
      <c r="H125" s="230"/>
    </row>
    <row r="126" spans="3:8" s="229" customFormat="1">
      <c r="C126" s="323"/>
      <c r="H126" s="230"/>
    </row>
    <row r="127" spans="3:8" s="229" customFormat="1">
      <c r="C127" s="323"/>
      <c r="H127" s="230"/>
    </row>
    <row r="128" spans="3:8" s="229" customFormat="1">
      <c r="C128" s="323"/>
      <c r="H128" s="230"/>
    </row>
    <row r="129" spans="3:8" s="229" customFormat="1">
      <c r="C129" s="323"/>
      <c r="H129" s="230"/>
    </row>
    <row r="130" spans="3:8" s="229" customFormat="1">
      <c r="C130" s="323"/>
      <c r="H130" s="230"/>
    </row>
    <row r="131" spans="3:8" s="229" customFormat="1">
      <c r="C131" s="323"/>
      <c r="H131" s="230"/>
    </row>
    <row r="132" spans="3:8" s="229" customFormat="1">
      <c r="C132" s="323"/>
      <c r="H132" s="230"/>
    </row>
    <row r="133" spans="3:8" s="229" customFormat="1">
      <c r="C133" s="323"/>
      <c r="H133" s="230"/>
    </row>
    <row r="134" spans="3:8" s="229" customFormat="1">
      <c r="C134" s="323"/>
      <c r="H134" s="230"/>
    </row>
    <row r="135" spans="3:8" s="229" customFormat="1">
      <c r="C135" s="323"/>
      <c r="H135" s="230"/>
    </row>
    <row r="136" spans="3:8" s="229" customFormat="1">
      <c r="C136" s="323"/>
      <c r="H136" s="230"/>
    </row>
    <row r="137" spans="3:8" s="229" customFormat="1">
      <c r="C137" s="323"/>
      <c r="H137" s="230"/>
    </row>
    <row r="138" spans="3:8" s="229" customFormat="1">
      <c r="C138" s="323"/>
      <c r="H138" s="230"/>
    </row>
    <row r="139" spans="3:8" s="229" customFormat="1">
      <c r="C139" s="323"/>
      <c r="H139" s="230"/>
    </row>
    <row r="140" spans="3:8" s="229" customFormat="1">
      <c r="C140" s="323"/>
      <c r="H140" s="230"/>
    </row>
    <row r="141" spans="3:8" s="229" customFormat="1">
      <c r="C141" s="323"/>
      <c r="H141" s="230"/>
    </row>
    <row r="142" spans="3:8" s="229" customFormat="1">
      <c r="C142" s="323"/>
      <c r="H142" s="230"/>
    </row>
    <row r="143" spans="3:8" s="229" customFormat="1">
      <c r="C143" s="323"/>
      <c r="H143" s="230"/>
    </row>
    <row r="144" spans="3:8" s="229" customFormat="1">
      <c r="C144" s="323"/>
      <c r="H144" s="230"/>
    </row>
    <row r="145" spans="3:8" s="229" customFormat="1">
      <c r="C145" s="323"/>
      <c r="H145" s="230"/>
    </row>
    <row r="146" spans="3:8" s="229" customFormat="1">
      <c r="C146" s="323"/>
      <c r="H146" s="230"/>
    </row>
    <row r="147" spans="3:8" s="229" customFormat="1">
      <c r="C147" s="323"/>
      <c r="H147" s="230"/>
    </row>
    <row r="148" spans="3:8" s="229" customFormat="1">
      <c r="C148" s="323"/>
      <c r="H148" s="230"/>
    </row>
    <row r="149" spans="3:8" s="229" customFormat="1">
      <c r="C149" s="323"/>
      <c r="H149" s="230"/>
    </row>
    <row r="150" spans="3:8" s="229" customFormat="1">
      <c r="C150" s="323"/>
      <c r="H150" s="230"/>
    </row>
    <row r="151" spans="3:8" s="229" customFormat="1">
      <c r="C151" s="323"/>
      <c r="H151" s="230"/>
    </row>
    <row r="152" spans="3:8" s="229" customFormat="1">
      <c r="C152" s="323"/>
      <c r="H152" s="230"/>
    </row>
    <row r="153" spans="3:8" s="229" customFormat="1">
      <c r="C153" s="323"/>
      <c r="H153" s="230"/>
    </row>
    <row r="154" spans="3:8" s="229" customFormat="1">
      <c r="C154" s="323"/>
      <c r="H154" s="230"/>
    </row>
    <row r="155" spans="3:8" s="229" customFormat="1">
      <c r="C155" s="323"/>
      <c r="H155" s="230"/>
    </row>
    <row r="156" spans="3:8" s="229" customFormat="1">
      <c r="C156" s="323"/>
      <c r="H156" s="230"/>
    </row>
    <row r="157" spans="3:8" s="229" customFormat="1">
      <c r="C157" s="323"/>
      <c r="H157" s="230"/>
    </row>
    <row r="158" spans="3:8" s="229" customFormat="1">
      <c r="C158" s="323"/>
      <c r="H158" s="230"/>
    </row>
    <row r="159" spans="3:8" s="229" customFormat="1">
      <c r="C159" s="323"/>
      <c r="H159" s="230"/>
    </row>
    <row r="160" spans="3:8" s="229" customFormat="1">
      <c r="C160" s="323"/>
      <c r="H160" s="230"/>
    </row>
    <row r="161" spans="3:8" s="229" customFormat="1">
      <c r="C161" s="323"/>
      <c r="H161" s="230"/>
    </row>
    <row r="162" spans="3:8" s="229" customFormat="1">
      <c r="C162" s="323"/>
      <c r="H162" s="230"/>
    </row>
    <row r="163" spans="3:8" s="229" customFormat="1">
      <c r="C163" s="323"/>
      <c r="H163" s="230"/>
    </row>
    <row r="164" spans="3:8" s="229" customFormat="1">
      <c r="C164" s="323"/>
      <c r="H164" s="230"/>
    </row>
    <row r="165" spans="3:8" s="229" customFormat="1">
      <c r="C165" s="323"/>
      <c r="H165" s="230"/>
    </row>
    <row r="166" spans="3:8" s="229" customFormat="1">
      <c r="C166" s="323"/>
      <c r="H166" s="230"/>
    </row>
    <row r="167" spans="3:8" s="229" customFormat="1">
      <c r="C167" s="323"/>
      <c r="H167" s="230"/>
    </row>
    <row r="168" spans="3:8" s="229" customFormat="1">
      <c r="C168" s="323"/>
      <c r="H168" s="230"/>
    </row>
    <row r="169" spans="3:8" s="229" customFormat="1">
      <c r="C169" s="323"/>
      <c r="H169" s="230"/>
    </row>
    <row r="170" spans="3:8" s="229" customFormat="1">
      <c r="C170" s="323"/>
      <c r="H170" s="230"/>
    </row>
    <row r="171" spans="3:8" s="229" customFormat="1">
      <c r="C171" s="323"/>
      <c r="H171" s="230"/>
    </row>
    <row r="172" spans="3:8" s="229" customFormat="1">
      <c r="C172" s="323"/>
      <c r="H172" s="230"/>
    </row>
    <row r="173" spans="3:8" s="229" customFormat="1">
      <c r="C173" s="323"/>
      <c r="H173" s="230"/>
    </row>
    <row r="174" spans="3:8" s="229" customFormat="1">
      <c r="C174" s="323"/>
      <c r="H174" s="230"/>
    </row>
    <row r="175" spans="3:8" s="229" customFormat="1">
      <c r="C175" s="323"/>
      <c r="H175" s="230"/>
    </row>
    <row r="176" spans="3:8" s="229" customFormat="1">
      <c r="C176" s="323"/>
      <c r="H176" s="230"/>
    </row>
    <row r="177" spans="3:8" s="229" customFormat="1">
      <c r="C177" s="323"/>
      <c r="H177" s="230"/>
    </row>
    <row r="178" spans="3:8" s="229" customFormat="1">
      <c r="C178" s="323"/>
      <c r="H178" s="230"/>
    </row>
    <row r="179" spans="3:8" s="229" customFormat="1">
      <c r="C179" s="323"/>
      <c r="H179" s="230"/>
    </row>
    <row r="180" spans="3:8" s="229" customFormat="1">
      <c r="C180" s="323"/>
      <c r="H180" s="230"/>
    </row>
    <row r="181" spans="3:8" s="229" customFormat="1">
      <c r="C181" s="323"/>
      <c r="H181" s="230"/>
    </row>
    <row r="182" spans="3:8" s="229" customFormat="1">
      <c r="C182" s="323"/>
      <c r="H182" s="230"/>
    </row>
    <row r="183" spans="3:8" s="229" customFormat="1">
      <c r="C183" s="323"/>
      <c r="H183" s="230"/>
    </row>
    <row r="184" spans="3:8" s="229" customFormat="1">
      <c r="C184" s="323"/>
      <c r="H184" s="230"/>
    </row>
    <row r="185" spans="3:8" s="229" customFormat="1">
      <c r="C185" s="323"/>
      <c r="H185" s="230"/>
    </row>
    <row r="186" spans="3:8" s="229" customFormat="1">
      <c r="C186" s="323"/>
      <c r="H186" s="230"/>
    </row>
    <row r="187" spans="3:8" s="229" customFormat="1">
      <c r="C187" s="323"/>
      <c r="H187" s="230"/>
    </row>
    <row r="188" spans="3:8" s="229" customFormat="1">
      <c r="C188" s="323"/>
      <c r="H188" s="230"/>
    </row>
    <row r="189" spans="3:8" s="229" customFormat="1">
      <c r="C189" s="323"/>
      <c r="H189" s="230"/>
    </row>
    <row r="190" spans="3:8" s="229" customFormat="1">
      <c r="C190" s="323"/>
      <c r="H190" s="230"/>
    </row>
    <row r="191" spans="3:8" s="229" customFormat="1">
      <c r="C191" s="323"/>
      <c r="H191" s="230"/>
    </row>
    <row r="192" spans="3:8" s="229" customFormat="1">
      <c r="C192" s="323"/>
      <c r="H192" s="230"/>
    </row>
    <row r="193" spans="3:8" s="229" customFormat="1">
      <c r="C193" s="323"/>
      <c r="H193" s="230"/>
    </row>
    <row r="194" spans="3:8" s="229" customFormat="1">
      <c r="C194" s="323"/>
      <c r="H194" s="230"/>
    </row>
    <row r="195" spans="3:8" s="229" customFormat="1">
      <c r="C195" s="323"/>
      <c r="H195" s="230"/>
    </row>
    <row r="196" spans="3:8" s="229" customFormat="1">
      <c r="C196" s="323"/>
      <c r="H196" s="230"/>
    </row>
    <row r="197" spans="3:8" s="229" customFormat="1">
      <c r="C197" s="323"/>
      <c r="H197" s="230"/>
    </row>
    <row r="198" spans="3:8" s="229" customFormat="1">
      <c r="C198" s="323"/>
      <c r="H198" s="230"/>
    </row>
    <row r="199" spans="3:8" s="229" customFormat="1">
      <c r="C199" s="323"/>
      <c r="H199" s="230"/>
    </row>
    <row r="200" spans="3:8" s="229" customFormat="1">
      <c r="C200" s="323"/>
      <c r="H200" s="230"/>
    </row>
    <row r="201" spans="3:8" s="229" customFormat="1">
      <c r="C201" s="323"/>
      <c r="H201" s="230"/>
    </row>
    <row r="202" spans="3:8" s="229" customFormat="1">
      <c r="C202" s="323"/>
      <c r="H202" s="230"/>
    </row>
    <row r="203" spans="3:8" s="229" customFormat="1">
      <c r="C203" s="323"/>
      <c r="H203" s="230"/>
    </row>
    <row r="204" spans="3:8" s="229" customFormat="1">
      <c r="C204" s="323"/>
      <c r="H204" s="230"/>
    </row>
    <row r="205" spans="3:8" s="229" customFormat="1">
      <c r="C205" s="323"/>
      <c r="H205" s="230"/>
    </row>
    <row r="206" spans="3:8" s="229" customFormat="1">
      <c r="C206" s="323"/>
      <c r="H206" s="230"/>
    </row>
    <row r="207" spans="3:8" s="229" customFormat="1">
      <c r="C207" s="323"/>
      <c r="H207" s="230"/>
    </row>
    <row r="208" spans="3:8" s="229" customFormat="1">
      <c r="C208" s="323"/>
      <c r="H208" s="230"/>
    </row>
    <row r="209" spans="3:8" s="229" customFormat="1">
      <c r="C209" s="323"/>
      <c r="H209" s="230"/>
    </row>
    <row r="210" spans="3:8" s="229" customFormat="1">
      <c r="C210" s="323"/>
      <c r="H210" s="230"/>
    </row>
    <row r="211" spans="3:8" s="229" customFormat="1">
      <c r="C211" s="323"/>
      <c r="H211" s="230"/>
    </row>
    <row r="212" spans="3:8" s="229" customFormat="1">
      <c r="C212" s="323"/>
      <c r="H212" s="230"/>
    </row>
    <row r="213" spans="3:8" s="229" customFormat="1">
      <c r="C213" s="323"/>
      <c r="H213" s="230"/>
    </row>
    <row r="214" spans="3:8" s="229" customFormat="1">
      <c r="C214" s="323"/>
      <c r="H214" s="230"/>
    </row>
    <row r="215" spans="3:8" s="229" customFormat="1">
      <c r="C215" s="323"/>
      <c r="H215" s="230"/>
    </row>
    <row r="216" spans="3:8" s="229" customFormat="1">
      <c r="C216" s="323"/>
      <c r="H216" s="230"/>
    </row>
    <row r="217" spans="3:8" s="229" customFormat="1">
      <c r="C217" s="323"/>
      <c r="H217" s="230"/>
    </row>
    <row r="218" spans="3:8" s="229" customFormat="1">
      <c r="C218" s="323"/>
      <c r="H218" s="230"/>
    </row>
    <row r="219" spans="3:8" s="229" customFormat="1">
      <c r="C219" s="323"/>
      <c r="H219" s="230"/>
    </row>
    <row r="220" spans="3:8" s="229" customFormat="1">
      <c r="C220" s="323"/>
      <c r="H220" s="230"/>
    </row>
    <row r="221" spans="3:8" s="229" customFormat="1">
      <c r="C221" s="323"/>
      <c r="H221" s="230"/>
    </row>
    <row r="222" spans="3:8" s="229" customFormat="1">
      <c r="C222" s="323"/>
      <c r="H222" s="230"/>
    </row>
    <row r="223" spans="3:8" s="229" customFormat="1">
      <c r="C223" s="323"/>
      <c r="H223" s="230"/>
    </row>
    <row r="224" spans="3:8" s="229" customFormat="1">
      <c r="C224" s="323"/>
      <c r="H224" s="230"/>
    </row>
    <row r="225" spans="3:8" s="229" customFormat="1">
      <c r="C225" s="323"/>
      <c r="H225" s="230"/>
    </row>
    <row r="226" spans="3:8" s="229" customFormat="1">
      <c r="C226" s="323"/>
      <c r="H226" s="230"/>
    </row>
    <row r="227" spans="3:8" s="229" customFormat="1">
      <c r="C227" s="323"/>
      <c r="H227" s="230"/>
    </row>
    <row r="228" spans="3:8" s="229" customFormat="1">
      <c r="C228" s="323"/>
      <c r="H228" s="230"/>
    </row>
    <row r="229" spans="3:8" s="229" customFormat="1">
      <c r="C229" s="323"/>
      <c r="H229" s="230"/>
    </row>
    <row r="230" spans="3:8" s="229" customFormat="1">
      <c r="C230" s="323"/>
      <c r="H230" s="230"/>
    </row>
    <row r="231" spans="3:8" s="229" customFormat="1">
      <c r="C231" s="323"/>
      <c r="H231" s="230"/>
    </row>
    <row r="232" spans="3:8" s="229" customFormat="1">
      <c r="C232" s="323"/>
      <c r="H232" s="230"/>
    </row>
    <row r="233" spans="3:8" s="229" customFormat="1">
      <c r="C233" s="323"/>
      <c r="H233" s="230"/>
    </row>
    <row r="234" spans="3:8" s="229" customFormat="1">
      <c r="C234" s="323"/>
      <c r="H234" s="230"/>
    </row>
    <row r="235" spans="3:8" s="229" customFormat="1">
      <c r="C235" s="323"/>
      <c r="H235" s="230"/>
    </row>
    <row r="236" spans="3:8" s="229" customFormat="1">
      <c r="C236" s="323"/>
      <c r="H236" s="230"/>
    </row>
    <row r="237" spans="3:8" s="229" customFormat="1">
      <c r="C237" s="323"/>
      <c r="H237" s="230"/>
    </row>
    <row r="238" spans="3:8" s="229" customFormat="1">
      <c r="C238" s="323"/>
      <c r="H238" s="230"/>
    </row>
    <row r="239" spans="3:8" s="229" customFormat="1">
      <c r="C239" s="323"/>
      <c r="H239" s="230"/>
    </row>
    <row r="240" spans="3:8" s="229" customFormat="1">
      <c r="C240" s="323"/>
      <c r="H240" s="230"/>
    </row>
    <row r="241" spans="3:8" s="229" customFormat="1">
      <c r="C241" s="323"/>
      <c r="H241" s="230"/>
    </row>
    <row r="242" spans="3:8" s="229" customFormat="1">
      <c r="C242" s="323"/>
      <c r="H242" s="230"/>
    </row>
    <row r="243" spans="3:8" s="229" customFormat="1">
      <c r="C243" s="323"/>
      <c r="H243" s="230"/>
    </row>
    <row r="244" spans="3:8" s="229" customFormat="1">
      <c r="C244" s="323"/>
      <c r="H244" s="230"/>
    </row>
    <row r="245" spans="3:8" s="229" customFormat="1">
      <c r="C245" s="323"/>
      <c r="H245" s="230"/>
    </row>
    <row r="246" spans="3:8" s="229" customFormat="1">
      <c r="C246" s="323"/>
      <c r="H246" s="230"/>
    </row>
    <row r="247" spans="3:8" s="229" customFormat="1">
      <c r="C247" s="323"/>
      <c r="H247" s="230"/>
    </row>
    <row r="248" spans="3:8" s="229" customFormat="1">
      <c r="C248" s="323"/>
      <c r="H248" s="230"/>
    </row>
    <row r="249" spans="3:8" s="229" customFormat="1">
      <c r="C249" s="323"/>
      <c r="H249" s="230"/>
    </row>
    <row r="250" spans="3:8" s="229" customFormat="1">
      <c r="C250" s="323"/>
      <c r="H250" s="230"/>
    </row>
    <row r="251" spans="3:8" s="229" customFormat="1">
      <c r="C251" s="323"/>
      <c r="H251" s="230"/>
    </row>
    <row r="252" spans="3:8" s="229" customFormat="1">
      <c r="C252" s="323"/>
      <c r="H252" s="230"/>
    </row>
    <row r="253" spans="3:8" s="229" customFormat="1">
      <c r="C253" s="323"/>
      <c r="H253" s="230"/>
    </row>
    <row r="254" spans="3:8" s="229" customFormat="1">
      <c r="C254" s="323"/>
      <c r="H254" s="230"/>
    </row>
    <row r="255" spans="3:8" s="229" customFormat="1">
      <c r="C255" s="323"/>
      <c r="H255" s="230"/>
    </row>
    <row r="256" spans="3:8" s="229" customFormat="1">
      <c r="C256" s="323"/>
      <c r="H256" s="230"/>
    </row>
    <row r="257" spans="3:8" s="229" customFormat="1">
      <c r="C257" s="323"/>
      <c r="H257" s="230"/>
    </row>
    <row r="258" spans="3:8" s="229" customFormat="1">
      <c r="C258" s="323"/>
      <c r="H258" s="230"/>
    </row>
    <row r="259" spans="3:8" s="229" customFormat="1">
      <c r="C259" s="323"/>
      <c r="H259" s="230"/>
    </row>
    <row r="260" spans="3:8" s="229" customFormat="1">
      <c r="C260" s="323"/>
      <c r="H260" s="230"/>
    </row>
    <row r="261" spans="3:8" s="229" customFormat="1">
      <c r="C261" s="323"/>
      <c r="H261" s="230"/>
    </row>
    <row r="262" spans="3:8" s="229" customFormat="1">
      <c r="C262" s="323"/>
      <c r="H262" s="230"/>
    </row>
    <row r="263" spans="3:8" s="229" customFormat="1">
      <c r="C263" s="323"/>
      <c r="H263" s="230"/>
    </row>
    <row r="264" spans="3:8" s="229" customFormat="1">
      <c r="C264" s="323"/>
      <c r="H264" s="230"/>
    </row>
    <row r="265" spans="3:8" s="229" customFormat="1">
      <c r="C265" s="323"/>
      <c r="H265" s="230"/>
    </row>
    <row r="266" spans="3:8" s="229" customFormat="1">
      <c r="C266" s="323"/>
      <c r="H266" s="230"/>
    </row>
    <row r="267" spans="3:8" s="229" customFormat="1">
      <c r="C267" s="323"/>
      <c r="H267" s="230"/>
    </row>
    <row r="268" spans="3:8" s="229" customFormat="1">
      <c r="C268" s="323"/>
      <c r="H268" s="230"/>
    </row>
    <row r="269" spans="3:8" s="229" customFormat="1">
      <c r="C269" s="323"/>
      <c r="H269" s="230"/>
    </row>
    <row r="270" spans="3:8" s="229" customFormat="1">
      <c r="C270" s="323"/>
      <c r="H270" s="230"/>
    </row>
    <row r="271" spans="3:8" s="229" customFormat="1">
      <c r="C271" s="323"/>
      <c r="H271" s="230"/>
    </row>
    <row r="272" spans="3:8" s="229" customFormat="1">
      <c r="C272" s="323"/>
      <c r="H272" s="230"/>
    </row>
    <row r="273" spans="3:8" s="229" customFormat="1">
      <c r="C273" s="323"/>
      <c r="H273" s="230"/>
    </row>
    <row r="274" spans="3:8" s="229" customFormat="1">
      <c r="C274" s="323"/>
      <c r="H274" s="230"/>
    </row>
    <row r="275" spans="3:8" s="229" customFormat="1">
      <c r="C275" s="323"/>
      <c r="H275" s="230"/>
    </row>
    <row r="276" spans="3:8" s="229" customFormat="1">
      <c r="C276" s="323"/>
      <c r="H276" s="230"/>
    </row>
    <row r="277" spans="3:8" s="229" customFormat="1">
      <c r="C277" s="323"/>
      <c r="H277" s="230"/>
    </row>
    <row r="278" spans="3:8" s="229" customFormat="1">
      <c r="C278" s="323"/>
      <c r="H278" s="230"/>
    </row>
    <row r="279" spans="3:8" s="229" customFormat="1">
      <c r="C279" s="323"/>
      <c r="H279" s="230"/>
    </row>
    <row r="280" spans="3:8" s="229" customFormat="1">
      <c r="C280" s="323"/>
      <c r="H280" s="230"/>
    </row>
    <row r="281" spans="3:8" s="229" customFormat="1">
      <c r="C281" s="323"/>
      <c r="H281" s="230"/>
    </row>
    <row r="282" spans="3:8" s="229" customFormat="1">
      <c r="C282" s="323"/>
      <c r="H282" s="230"/>
    </row>
    <row r="283" spans="3:8" s="229" customFormat="1">
      <c r="C283" s="323"/>
      <c r="H283" s="230"/>
    </row>
    <row r="284" spans="3:8" s="229" customFormat="1">
      <c r="C284" s="323"/>
      <c r="H284" s="230"/>
    </row>
    <row r="285" spans="3:8" s="229" customFormat="1">
      <c r="C285" s="323"/>
      <c r="H285" s="230"/>
    </row>
    <row r="286" spans="3:8" s="229" customFormat="1">
      <c r="C286" s="323"/>
      <c r="H286" s="230"/>
    </row>
    <row r="287" spans="3:8" s="229" customFormat="1">
      <c r="C287" s="323"/>
      <c r="H287" s="230"/>
    </row>
    <row r="288" spans="3:8" s="229" customFormat="1">
      <c r="C288" s="323"/>
      <c r="H288" s="230"/>
    </row>
    <row r="289" spans="3:8" s="229" customFormat="1">
      <c r="C289" s="323"/>
      <c r="H289" s="230"/>
    </row>
    <row r="290" spans="3:8" s="229" customFormat="1">
      <c r="C290" s="323"/>
      <c r="H290" s="230"/>
    </row>
    <row r="291" spans="3:8" s="229" customFormat="1">
      <c r="C291" s="323"/>
      <c r="H291" s="230"/>
    </row>
    <row r="292" spans="3:8" s="229" customFormat="1">
      <c r="C292" s="323"/>
      <c r="H292" s="230"/>
    </row>
    <row r="293" spans="3:8" s="229" customFormat="1">
      <c r="C293" s="323"/>
      <c r="H293" s="230"/>
    </row>
    <row r="294" spans="3:8" s="229" customFormat="1">
      <c r="C294" s="323"/>
      <c r="H294" s="230"/>
    </row>
    <row r="295" spans="3:8" s="229" customFormat="1">
      <c r="C295" s="323"/>
      <c r="H295" s="230"/>
    </row>
    <row r="296" spans="3:8" s="229" customFormat="1">
      <c r="C296" s="323"/>
      <c r="H296" s="230"/>
    </row>
    <row r="297" spans="3:8" s="229" customFormat="1">
      <c r="C297" s="323"/>
      <c r="H297" s="230"/>
    </row>
    <row r="298" spans="3:8" s="229" customFormat="1">
      <c r="C298" s="323"/>
      <c r="H298" s="230"/>
    </row>
    <row r="299" spans="3:8" s="229" customFormat="1">
      <c r="C299" s="323"/>
      <c r="H299" s="230"/>
    </row>
    <row r="300" spans="3:8" s="229" customFormat="1">
      <c r="C300" s="323"/>
      <c r="H300" s="230"/>
    </row>
    <row r="301" spans="3:8" s="229" customFormat="1">
      <c r="C301" s="323"/>
      <c r="H301" s="230"/>
    </row>
    <row r="302" spans="3:8" s="229" customFormat="1">
      <c r="C302" s="323"/>
      <c r="H302" s="230"/>
    </row>
    <row r="303" spans="3:8" s="229" customFormat="1">
      <c r="C303" s="323"/>
      <c r="H303" s="230"/>
    </row>
    <row r="304" spans="3:8" s="229" customFormat="1">
      <c r="C304" s="323"/>
      <c r="H304" s="230"/>
    </row>
    <row r="305" spans="3:8" s="229" customFormat="1">
      <c r="C305" s="323"/>
      <c r="H305" s="230"/>
    </row>
    <row r="306" spans="3:8" s="229" customFormat="1">
      <c r="C306" s="323"/>
      <c r="H306" s="230"/>
    </row>
    <row r="307" spans="3:8" s="229" customFormat="1">
      <c r="C307" s="323"/>
      <c r="H307" s="230"/>
    </row>
    <row r="308" spans="3:8" s="229" customFormat="1">
      <c r="C308" s="323"/>
      <c r="H308" s="230"/>
    </row>
    <row r="309" spans="3:8" s="229" customFormat="1">
      <c r="C309" s="323"/>
      <c r="H309" s="230"/>
    </row>
    <row r="310" spans="3:8" s="229" customFormat="1">
      <c r="C310" s="323"/>
      <c r="H310" s="230"/>
    </row>
    <row r="311" spans="3:8" s="229" customFormat="1">
      <c r="C311" s="323"/>
      <c r="H311" s="230"/>
    </row>
    <row r="312" spans="3:8" s="229" customFormat="1">
      <c r="C312" s="323"/>
      <c r="H312" s="230"/>
    </row>
    <row r="313" spans="3:8" s="229" customFormat="1">
      <c r="C313" s="323"/>
      <c r="H313" s="230"/>
    </row>
    <row r="314" spans="3:8" s="229" customFormat="1">
      <c r="C314" s="323"/>
      <c r="H314" s="230"/>
    </row>
    <row r="315" spans="3:8" s="229" customFormat="1">
      <c r="C315" s="323"/>
      <c r="H315" s="230"/>
    </row>
    <row r="316" spans="3:8" s="229" customFormat="1">
      <c r="C316" s="323"/>
      <c r="H316" s="230"/>
    </row>
    <row r="317" spans="3:8" s="229" customFormat="1">
      <c r="C317" s="323"/>
      <c r="H317" s="230"/>
    </row>
    <row r="318" spans="3:8" s="229" customFormat="1">
      <c r="C318" s="323"/>
      <c r="H318" s="230"/>
    </row>
    <row r="319" spans="3:8" s="229" customFormat="1">
      <c r="C319" s="323"/>
      <c r="H319" s="230"/>
    </row>
    <row r="320" spans="3:8" s="229" customFormat="1">
      <c r="C320" s="323"/>
      <c r="H320" s="230"/>
    </row>
    <row r="321" spans="3:8" s="229" customFormat="1">
      <c r="C321" s="323"/>
      <c r="H321" s="230"/>
    </row>
    <row r="322" spans="3:8" s="229" customFormat="1">
      <c r="C322" s="323"/>
      <c r="H322" s="230"/>
    </row>
    <row r="323" spans="3:8" s="229" customFormat="1">
      <c r="C323" s="323"/>
      <c r="H323" s="230"/>
    </row>
    <row r="324" spans="3:8" s="229" customFormat="1">
      <c r="C324" s="323"/>
      <c r="H324" s="230"/>
    </row>
    <row r="325" spans="3:8" s="229" customFormat="1">
      <c r="C325" s="323"/>
      <c r="H325" s="230"/>
    </row>
    <row r="326" spans="3:8" s="229" customFormat="1">
      <c r="C326" s="323"/>
      <c r="H326" s="230"/>
    </row>
    <row r="327" spans="3:8" s="229" customFormat="1">
      <c r="C327" s="323"/>
      <c r="H327" s="230"/>
    </row>
    <row r="328" spans="3:8" s="229" customFormat="1">
      <c r="C328" s="323"/>
      <c r="H328" s="230"/>
    </row>
    <row r="329" spans="3:8" s="229" customFormat="1">
      <c r="C329" s="323"/>
      <c r="H329" s="230"/>
    </row>
    <row r="330" spans="3:8" s="229" customFormat="1">
      <c r="C330" s="323"/>
      <c r="H330" s="230"/>
    </row>
    <row r="331" spans="3:8" s="229" customFormat="1">
      <c r="C331" s="323"/>
      <c r="H331" s="230"/>
    </row>
    <row r="332" spans="3:8" s="229" customFormat="1">
      <c r="C332" s="323"/>
      <c r="H332" s="230"/>
    </row>
    <row r="333" spans="3:8" s="229" customFormat="1">
      <c r="C333" s="323"/>
      <c r="H333" s="230"/>
    </row>
    <row r="334" spans="3:8" s="229" customFormat="1">
      <c r="C334" s="323"/>
      <c r="H334" s="230"/>
    </row>
    <row r="335" spans="3:8" s="229" customFormat="1">
      <c r="C335" s="323"/>
      <c r="H335" s="230"/>
    </row>
    <row r="336" spans="3:8" s="229" customFormat="1">
      <c r="C336" s="323"/>
      <c r="H336" s="230"/>
    </row>
    <row r="337" spans="3:8" s="229" customFormat="1">
      <c r="C337" s="323"/>
      <c r="H337" s="230"/>
    </row>
    <row r="338" spans="3:8" s="229" customFormat="1">
      <c r="C338" s="323"/>
      <c r="H338" s="230"/>
    </row>
    <row r="339" spans="3:8" s="229" customFormat="1">
      <c r="C339" s="323"/>
      <c r="H339" s="230"/>
    </row>
    <row r="340" spans="3:8" s="229" customFormat="1">
      <c r="C340" s="323"/>
      <c r="H340" s="230"/>
    </row>
    <row r="341" spans="3:8" s="229" customFormat="1">
      <c r="C341" s="323"/>
      <c r="H341" s="230"/>
    </row>
    <row r="342" spans="3:8" s="229" customFormat="1">
      <c r="C342" s="323"/>
      <c r="H342" s="230"/>
    </row>
    <row r="343" spans="3:8" s="229" customFormat="1">
      <c r="C343" s="323"/>
      <c r="H343" s="230"/>
    </row>
    <row r="344" spans="3:8" s="229" customFormat="1">
      <c r="C344" s="323"/>
      <c r="H344" s="230"/>
    </row>
    <row r="345" spans="3:8" s="229" customFormat="1">
      <c r="C345" s="323"/>
      <c r="H345" s="230"/>
    </row>
    <row r="346" spans="3:8" s="229" customFormat="1">
      <c r="C346" s="323"/>
      <c r="H346" s="230"/>
    </row>
    <row r="347" spans="3:8" s="229" customFormat="1">
      <c r="C347" s="323"/>
      <c r="H347" s="230"/>
    </row>
    <row r="348" spans="3:8" s="229" customFormat="1">
      <c r="C348" s="323"/>
      <c r="H348" s="230"/>
    </row>
    <row r="349" spans="3:8" s="229" customFormat="1">
      <c r="C349" s="323"/>
      <c r="H349" s="230"/>
    </row>
    <row r="350" spans="3:8" s="229" customFormat="1">
      <c r="C350" s="323"/>
      <c r="H350" s="230"/>
    </row>
    <row r="351" spans="3:8" s="229" customFormat="1">
      <c r="C351" s="323"/>
      <c r="H351" s="230"/>
    </row>
    <row r="352" spans="3:8" s="229" customFormat="1">
      <c r="C352" s="323"/>
      <c r="H352" s="230"/>
    </row>
    <row r="353" spans="3:8" s="229" customFormat="1">
      <c r="C353" s="323"/>
      <c r="H353" s="230"/>
    </row>
    <row r="354" spans="3:8" s="229" customFormat="1">
      <c r="C354" s="323"/>
      <c r="H354" s="230"/>
    </row>
    <row r="355" spans="3:8" s="229" customFormat="1">
      <c r="C355" s="323"/>
      <c r="H355" s="230"/>
    </row>
    <row r="356" spans="3:8" s="229" customFormat="1">
      <c r="C356" s="323"/>
      <c r="H356" s="230"/>
    </row>
    <row r="357" spans="3:8" s="229" customFormat="1">
      <c r="C357" s="323"/>
      <c r="H357" s="230"/>
    </row>
    <row r="358" spans="3:8" s="229" customFormat="1">
      <c r="C358" s="323"/>
      <c r="H358" s="230"/>
    </row>
    <row r="359" spans="3:8" s="229" customFormat="1">
      <c r="C359" s="323"/>
      <c r="H359" s="230"/>
    </row>
    <row r="360" spans="3:8" s="229" customFormat="1">
      <c r="C360" s="323"/>
      <c r="H360" s="230"/>
    </row>
    <row r="361" spans="3:8" s="229" customFormat="1">
      <c r="C361" s="323"/>
      <c r="H361" s="230"/>
    </row>
    <row r="362" spans="3:8" s="229" customFormat="1">
      <c r="C362" s="323"/>
      <c r="H362" s="230"/>
    </row>
    <row r="363" spans="3:8" s="229" customFormat="1">
      <c r="C363" s="323"/>
      <c r="H363" s="230"/>
    </row>
    <row r="364" spans="3:8" s="229" customFormat="1">
      <c r="C364" s="323"/>
      <c r="H364" s="230"/>
    </row>
    <row r="365" spans="3:8" s="229" customFormat="1">
      <c r="C365" s="323"/>
      <c r="H365" s="230"/>
    </row>
    <row r="366" spans="3:8" s="229" customFormat="1">
      <c r="C366" s="323"/>
      <c r="H366" s="230"/>
    </row>
    <row r="367" spans="3:8" s="229" customFormat="1">
      <c r="C367" s="323"/>
      <c r="H367" s="230"/>
    </row>
    <row r="368" spans="3:8" s="229" customFormat="1">
      <c r="C368" s="323"/>
      <c r="H368" s="230"/>
    </row>
    <row r="369" spans="3:8" s="229" customFormat="1">
      <c r="C369" s="323"/>
      <c r="H369" s="230"/>
    </row>
    <row r="370" spans="3:8" s="229" customFormat="1">
      <c r="C370" s="323"/>
      <c r="H370" s="230"/>
    </row>
    <row r="371" spans="3:8" s="229" customFormat="1">
      <c r="C371" s="323"/>
      <c r="H371" s="230"/>
    </row>
    <row r="372" spans="3:8" s="229" customFormat="1">
      <c r="C372" s="323"/>
      <c r="H372" s="230"/>
    </row>
    <row r="373" spans="3:8" s="229" customFormat="1">
      <c r="C373" s="323"/>
      <c r="H373" s="230"/>
    </row>
    <row r="374" spans="3:8" s="229" customFormat="1">
      <c r="C374" s="323"/>
      <c r="H374" s="230"/>
    </row>
    <row r="375" spans="3:8" s="229" customFormat="1">
      <c r="C375" s="323"/>
      <c r="H375" s="230"/>
    </row>
    <row r="376" spans="3:8" s="229" customFormat="1">
      <c r="C376" s="323"/>
      <c r="H376" s="230"/>
    </row>
    <row r="377" spans="3:8" s="229" customFormat="1">
      <c r="C377" s="323"/>
      <c r="H377" s="230"/>
    </row>
    <row r="378" spans="3:8" s="229" customFormat="1">
      <c r="C378" s="323"/>
      <c r="H378" s="230"/>
    </row>
    <row r="379" spans="3:8" s="229" customFormat="1">
      <c r="C379" s="323"/>
      <c r="H379" s="230"/>
    </row>
    <row r="380" spans="3:8" s="229" customFormat="1">
      <c r="C380" s="323"/>
      <c r="H380" s="230"/>
    </row>
    <row r="381" spans="3:8" s="229" customFormat="1">
      <c r="C381" s="323"/>
      <c r="H381" s="230"/>
    </row>
    <row r="382" spans="3:8" s="229" customFormat="1">
      <c r="C382" s="323"/>
      <c r="H382" s="230"/>
    </row>
    <row r="383" spans="3:8" s="229" customFormat="1">
      <c r="C383" s="323"/>
      <c r="H383" s="230"/>
    </row>
    <row r="384" spans="3:8" s="229" customFormat="1">
      <c r="C384" s="323"/>
      <c r="H384" s="230"/>
    </row>
    <row r="385" spans="3:8" s="229" customFormat="1">
      <c r="C385" s="323"/>
      <c r="H385" s="230"/>
    </row>
    <row r="386" spans="3:8" s="229" customFormat="1">
      <c r="C386" s="323"/>
      <c r="H386" s="230"/>
    </row>
    <row r="387" spans="3:8" s="229" customFormat="1">
      <c r="C387" s="323"/>
      <c r="H387" s="230"/>
    </row>
    <row r="388" spans="3:8" s="229" customFormat="1">
      <c r="C388" s="323"/>
      <c r="H388" s="230"/>
    </row>
    <row r="389" spans="3:8" s="229" customFormat="1">
      <c r="C389" s="323"/>
      <c r="H389" s="230"/>
    </row>
    <row r="390" spans="3:8" s="229" customFormat="1">
      <c r="C390" s="323"/>
      <c r="H390" s="230"/>
    </row>
    <row r="391" spans="3:8" s="229" customFormat="1">
      <c r="C391" s="323"/>
      <c r="H391" s="230"/>
    </row>
    <row r="392" spans="3:8" s="229" customFormat="1">
      <c r="C392" s="323"/>
      <c r="H392" s="230"/>
    </row>
    <row r="393" spans="3:8" s="229" customFormat="1">
      <c r="C393" s="323"/>
      <c r="H393" s="230"/>
    </row>
    <row r="394" spans="3:8" s="229" customFormat="1">
      <c r="C394" s="323"/>
      <c r="H394" s="230"/>
    </row>
    <row r="395" spans="3:8" s="229" customFormat="1">
      <c r="C395" s="323"/>
      <c r="H395" s="230"/>
    </row>
    <row r="396" spans="3:8" s="229" customFormat="1">
      <c r="C396" s="323"/>
      <c r="H396" s="230"/>
    </row>
    <row r="397" spans="3:8" s="229" customFormat="1">
      <c r="C397" s="323"/>
      <c r="H397" s="230"/>
    </row>
    <row r="398" spans="3:8" s="229" customFormat="1">
      <c r="C398" s="323"/>
      <c r="H398" s="230"/>
    </row>
    <row r="399" spans="3:8" s="229" customFormat="1">
      <c r="C399" s="323"/>
      <c r="H399" s="230"/>
    </row>
    <row r="400" spans="3:8" s="229" customFormat="1">
      <c r="C400" s="323"/>
      <c r="H400" s="230"/>
    </row>
    <row r="401" spans="3:8" s="229" customFormat="1">
      <c r="C401" s="323"/>
      <c r="H401" s="230"/>
    </row>
    <row r="402" spans="3:8" s="229" customFormat="1">
      <c r="C402" s="323"/>
      <c r="H402" s="230"/>
    </row>
    <row r="403" spans="3:8" s="229" customFormat="1">
      <c r="C403" s="323"/>
      <c r="H403" s="230"/>
    </row>
    <row r="404" spans="3:8" s="229" customFormat="1">
      <c r="C404" s="323"/>
      <c r="H404" s="230"/>
    </row>
    <row r="405" spans="3:8" s="229" customFormat="1">
      <c r="C405" s="323"/>
      <c r="H405" s="230"/>
    </row>
    <row r="406" spans="3:8" s="229" customFormat="1">
      <c r="C406" s="323"/>
      <c r="H406" s="230"/>
    </row>
    <row r="407" spans="3:8" s="229" customFormat="1">
      <c r="C407" s="323"/>
      <c r="H407" s="230"/>
    </row>
    <row r="408" spans="3:8" s="229" customFormat="1">
      <c r="C408" s="323"/>
      <c r="H408" s="230"/>
    </row>
    <row r="409" spans="3:8" s="229" customFormat="1">
      <c r="C409" s="323"/>
      <c r="H409" s="230"/>
    </row>
    <row r="410" spans="3:8" s="229" customFormat="1">
      <c r="C410" s="323"/>
      <c r="H410" s="230"/>
    </row>
    <row r="411" spans="3:8" s="229" customFormat="1">
      <c r="C411" s="323"/>
      <c r="H411" s="230"/>
    </row>
    <row r="412" spans="3:8" s="229" customFormat="1">
      <c r="C412" s="323"/>
      <c r="H412" s="230"/>
    </row>
    <row r="413" spans="3:8" s="229" customFormat="1">
      <c r="C413" s="323"/>
      <c r="H413" s="230"/>
    </row>
    <row r="414" spans="3:8" s="229" customFormat="1">
      <c r="C414" s="323"/>
      <c r="H414" s="230"/>
    </row>
    <row r="415" spans="3:8" s="229" customFormat="1">
      <c r="C415" s="323"/>
      <c r="H415" s="230"/>
    </row>
    <row r="416" spans="3:8" s="229" customFormat="1">
      <c r="C416" s="323"/>
      <c r="H416" s="230"/>
    </row>
    <row r="417" spans="3:8" s="229" customFormat="1">
      <c r="C417" s="323"/>
      <c r="H417" s="230"/>
    </row>
    <row r="418" spans="3:8" s="229" customFormat="1">
      <c r="C418" s="323"/>
      <c r="H418" s="230"/>
    </row>
    <row r="419" spans="3:8" s="229" customFormat="1">
      <c r="C419" s="323"/>
      <c r="H419" s="230"/>
    </row>
    <row r="420" spans="3:8" s="229" customFormat="1">
      <c r="C420" s="323"/>
      <c r="H420" s="230"/>
    </row>
    <row r="421" spans="3:8" s="229" customFormat="1">
      <c r="C421" s="323"/>
      <c r="H421" s="230"/>
    </row>
    <row r="422" spans="3:8" s="229" customFormat="1">
      <c r="C422" s="323"/>
      <c r="H422" s="230"/>
    </row>
    <row r="423" spans="3:8" s="229" customFormat="1">
      <c r="C423" s="323"/>
      <c r="H423" s="230"/>
    </row>
    <row r="424" spans="3:8" s="229" customFormat="1">
      <c r="C424" s="323"/>
      <c r="H424" s="230"/>
    </row>
    <row r="425" spans="3:8" s="229" customFormat="1">
      <c r="C425" s="323"/>
      <c r="H425" s="230"/>
    </row>
    <row r="426" spans="3:8" s="229" customFormat="1">
      <c r="C426" s="323"/>
      <c r="H426" s="230"/>
    </row>
    <row r="427" spans="3:8" s="229" customFormat="1">
      <c r="C427" s="323"/>
      <c r="H427" s="230"/>
    </row>
    <row r="428" spans="3:8" s="229" customFormat="1">
      <c r="C428" s="323"/>
      <c r="H428" s="230"/>
    </row>
    <row r="429" spans="3:8" s="229" customFormat="1">
      <c r="C429" s="323"/>
      <c r="H429" s="230"/>
    </row>
    <row r="430" spans="3:8" s="229" customFormat="1">
      <c r="C430" s="323"/>
      <c r="H430" s="230"/>
    </row>
    <row r="431" spans="3:8" s="229" customFormat="1">
      <c r="C431" s="323"/>
      <c r="H431" s="230"/>
    </row>
    <row r="432" spans="3:8" s="229" customFormat="1">
      <c r="C432" s="323"/>
      <c r="H432" s="230"/>
    </row>
    <row r="433" spans="3:8" s="229" customFormat="1">
      <c r="C433" s="323"/>
      <c r="H433" s="230"/>
    </row>
    <row r="434" spans="3:8" s="229" customFormat="1">
      <c r="C434" s="323"/>
      <c r="H434" s="230"/>
    </row>
    <row r="435" spans="3:8" s="229" customFormat="1">
      <c r="C435" s="323"/>
      <c r="H435" s="230"/>
    </row>
    <row r="436" spans="3:8" s="229" customFormat="1">
      <c r="C436" s="323"/>
      <c r="H436" s="230"/>
    </row>
    <row r="437" spans="3:8" s="229" customFormat="1">
      <c r="C437" s="323"/>
      <c r="H437" s="230"/>
    </row>
    <row r="438" spans="3:8" s="229" customFormat="1">
      <c r="C438" s="323"/>
      <c r="H438" s="230"/>
    </row>
    <row r="439" spans="3:8" s="229" customFormat="1">
      <c r="C439" s="323"/>
      <c r="H439" s="230"/>
    </row>
    <row r="440" spans="3:8" s="229" customFormat="1">
      <c r="C440" s="323"/>
      <c r="H440" s="230"/>
    </row>
    <row r="441" spans="3:8" s="229" customFormat="1">
      <c r="C441" s="323"/>
      <c r="H441" s="230"/>
    </row>
    <row r="442" spans="3:8" s="229" customFormat="1">
      <c r="C442" s="323"/>
      <c r="H442" s="230"/>
    </row>
    <row r="443" spans="3:8" s="229" customFormat="1">
      <c r="C443" s="323"/>
      <c r="H443" s="230"/>
    </row>
    <row r="444" spans="3:8" s="229" customFormat="1">
      <c r="C444" s="323"/>
      <c r="H444" s="230"/>
    </row>
    <row r="445" spans="3:8" s="229" customFormat="1">
      <c r="C445" s="323"/>
      <c r="H445" s="230"/>
    </row>
    <row r="446" spans="3:8" s="229" customFormat="1">
      <c r="C446" s="323"/>
      <c r="H446" s="230"/>
    </row>
    <row r="447" spans="3:8" s="229" customFormat="1">
      <c r="C447" s="323"/>
      <c r="H447" s="230"/>
    </row>
    <row r="448" spans="3:8" s="229" customFormat="1">
      <c r="C448" s="323"/>
      <c r="H448" s="230"/>
    </row>
    <row r="449" spans="3:8" s="229" customFormat="1">
      <c r="C449" s="323"/>
      <c r="H449" s="230"/>
    </row>
    <row r="450" spans="3:8" s="229" customFormat="1">
      <c r="C450" s="323"/>
      <c r="H450" s="230"/>
    </row>
    <row r="451" spans="3:8" s="229" customFormat="1">
      <c r="C451" s="323"/>
      <c r="H451" s="230"/>
    </row>
    <row r="452" spans="3:8" s="229" customFormat="1">
      <c r="C452" s="323"/>
      <c r="H452" s="230"/>
    </row>
    <row r="453" spans="3:8" s="229" customFormat="1">
      <c r="C453" s="323"/>
      <c r="H453" s="230"/>
    </row>
    <row r="454" spans="3:8" s="229" customFormat="1">
      <c r="C454" s="323"/>
      <c r="H454" s="230"/>
    </row>
    <row r="455" spans="3:8" s="229" customFormat="1">
      <c r="C455" s="323"/>
      <c r="H455" s="230"/>
    </row>
    <row r="456" spans="3:8" s="229" customFormat="1">
      <c r="C456" s="323"/>
      <c r="H456" s="230"/>
    </row>
    <row r="457" spans="3:8" s="229" customFormat="1">
      <c r="C457" s="323"/>
      <c r="H457" s="230"/>
    </row>
    <row r="458" spans="3:8" s="229" customFormat="1">
      <c r="C458" s="323"/>
      <c r="H458" s="230"/>
    </row>
    <row r="459" spans="3:8" s="229" customFormat="1">
      <c r="C459" s="323"/>
      <c r="H459" s="230"/>
    </row>
    <row r="460" spans="3:8" s="229" customFormat="1">
      <c r="C460" s="323"/>
      <c r="H460" s="230"/>
    </row>
    <row r="461" spans="3:8" s="229" customFormat="1">
      <c r="C461" s="323"/>
      <c r="H461" s="230"/>
    </row>
    <row r="462" spans="3:8" s="229" customFormat="1">
      <c r="C462" s="323"/>
      <c r="H462" s="230"/>
    </row>
    <row r="463" spans="3:8" s="229" customFormat="1">
      <c r="C463" s="323"/>
      <c r="H463" s="230"/>
    </row>
    <row r="464" spans="3:8" s="229" customFormat="1">
      <c r="C464" s="323"/>
      <c r="H464" s="230"/>
    </row>
    <row r="465" spans="3:8" s="229" customFormat="1">
      <c r="C465" s="323"/>
      <c r="H465" s="230"/>
    </row>
    <row r="466" spans="3:8" s="229" customFormat="1">
      <c r="C466" s="323"/>
      <c r="H466" s="230"/>
    </row>
    <row r="467" spans="3:8" s="229" customFormat="1">
      <c r="C467" s="323"/>
      <c r="H467" s="230"/>
    </row>
    <row r="468" spans="3:8" s="229" customFormat="1">
      <c r="C468" s="323"/>
      <c r="H468" s="230"/>
    </row>
    <row r="469" spans="3:8" s="229" customFormat="1">
      <c r="C469" s="323"/>
      <c r="H469" s="230"/>
    </row>
    <row r="470" spans="3:8" s="229" customFormat="1">
      <c r="C470" s="323"/>
      <c r="H470" s="230"/>
    </row>
    <row r="471" spans="3:8" s="229" customFormat="1">
      <c r="C471" s="323"/>
      <c r="H471" s="230"/>
    </row>
    <row r="472" spans="3:8" s="229" customFormat="1">
      <c r="C472" s="323"/>
      <c r="H472" s="230"/>
    </row>
    <row r="473" spans="3:8" s="229" customFormat="1">
      <c r="C473" s="323"/>
      <c r="H473" s="230"/>
    </row>
    <row r="474" spans="3:8" s="229" customFormat="1">
      <c r="C474" s="323"/>
      <c r="H474" s="230"/>
    </row>
    <row r="475" spans="3:8" s="229" customFormat="1">
      <c r="C475" s="323"/>
      <c r="H475" s="230"/>
    </row>
    <row r="476" spans="3:8" s="229" customFormat="1">
      <c r="C476" s="323"/>
      <c r="H476" s="230"/>
    </row>
    <row r="477" spans="3:8" s="229" customFormat="1">
      <c r="C477" s="323"/>
      <c r="H477" s="230"/>
    </row>
    <row r="478" spans="3:8" s="229" customFormat="1">
      <c r="C478" s="323"/>
      <c r="H478" s="230"/>
    </row>
    <row r="479" spans="3:8" s="229" customFormat="1">
      <c r="C479" s="323"/>
      <c r="H479" s="230"/>
    </row>
    <row r="480" spans="3:8" s="229" customFormat="1">
      <c r="C480" s="323"/>
      <c r="H480" s="230"/>
    </row>
    <row r="481" spans="3:8" s="229" customFormat="1">
      <c r="C481" s="323"/>
      <c r="H481" s="230"/>
    </row>
    <row r="482" spans="3:8" s="229" customFormat="1">
      <c r="C482" s="323"/>
      <c r="H482" s="230"/>
    </row>
    <row r="483" spans="3:8" s="229" customFormat="1">
      <c r="C483" s="323"/>
      <c r="H483" s="230"/>
    </row>
    <row r="484" spans="3:8" s="229" customFormat="1">
      <c r="C484" s="323"/>
      <c r="H484" s="230"/>
    </row>
    <row r="485" spans="3:8" s="229" customFormat="1">
      <c r="C485" s="323"/>
      <c r="H485" s="230"/>
    </row>
    <row r="486" spans="3:8" s="229" customFormat="1">
      <c r="C486" s="323"/>
      <c r="H486" s="230"/>
    </row>
    <row r="487" spans="3:8" s="229" customFormat="1">
      <c r="C487" s="323"/>
      <c r="H487" s="230"/>
    </row>
    <row r="488" spans="3:8" s="229" customFormat="1">
      <c r="C488" s="323"/>
      <c r="H488" s="230"/>
    </row>
    <row r="489" spans="3:8" s="229" customFormat="1">
      <c r="C489" s="323"/>
      <c r="H489" s="230"/>
    </row>
    <row r="490" spans="3:8" s="229" customFormat="1">
      <c r="C490" s="323"/>
      <c r="H490" s="230"/>
    </row>
    <row r="491" spans="3:8" s="229" customFormat="1">
      <c r="C491" s="323"/>
      <c r="H491" s="230"/>
    </row>
    <row r="492" spans="3:8" s="229" customFormat="1">
      <c r="C492" s="323"/>
      <c r="H492" s="230"/>
    </row>
    <row r="493" spans="3:8" s="229" customFormat="1">
      <c r="C493" s="323"/>
      <c r="H493" s="230"/>
    </row>
    <row r="494" spans="3:8" s="229" customFormat="1">
      <c r="C494" s="323"/>
      <c r="H494" s="230"/>
    </row>
    <row r="495" spans="3:8" s="229" customFormat="1">
      <c r="C495" s="323"/>
      <c r="H495" s="230"/>
    </row>
    <row r="496" spans="3:8" s="229" customFormat="1">
      <c r="C496" s="323"/>
      <c r="H496" s="230"/>
    </row>
    <row r="497" spans="3:8" s="229" customFormat="1">
      <c r="C497" s="323"/>
      <c r="H497" s="230"/>
    </row>
    <row r="498" spans="3:8" s="229" customFormat="1">
      <c r="C498" s="323"/>
      <c r="H498" s="230"/>
    </row>
    <row r="499" spans="3:8" s="229" customFormat="1">
      <c r="C499" s="323"/>
      <c r="H499" s="230"/>
    </row>
    <row r="500" spans="3:8" s="229" customFormat="1">
      <c r="C500" s="323"/>
      <c r="H500" s="230"/>
    </row>
    <row r="501" spans="3:8" s="229" customFormat="1">
      <c r="C501" s="323"/>
      <c r="H501" s="230"/>
    </row>
    <row r="502" spans="3:8" s="229" customFormat="1">
      <c r="C502" s="323"/>
      <c r="H502" s="230"/>
    </row>
    <row r="503" spans="3:8" s="229" customFormat="1">
      <c r="C503" s="323"/>
      <c r="H503" s="230"/>
    </row>
    <row r="504" spans="3:8" s="229" customFormat="1">
      <c r="C504" s="323"/>
      <c r="H504" s="230"/>
    </row>
    <row r="505" spans="3:8" s="229" customFormat="1">
      <c r="C505" s="323"/>
      <c r="H505" s="230"/>
    </row>
    <row r="506" spans="3:8" s="229" customFormat="1">
      <c r="C506" s="323"/>
      <c r="H506" s="230"/>
    </row>
    <row r="507" spans="3:8" s="229" customFormat="1">
      <c r="C507" s="323"/>
      <c r="H507" s="230"/>
    </row>
    <row r="508" spans="3:8" s="229" customFormat="1">
      <c r="C508" s="323"/>
      <c r="H508" s="230"/>
    </row>
    <row r="509" spans="3:8" s="229" customFormat="1">
      <c r="C509" s="323"/>
      <c r="H509" s="230"/>
    </row>
    <row r="510" spans="3:8" s="229" customFormat="1">
      <c r="C510" s="323"/>
      <c r="H510" s="230"/>
    </row>
    <row r="511" spans="3:8" s="229" customFormat="1">
      <c r="C511" s="323"/>
      <c r="H511" s="230"/>
    </row>
    <row r="512" spans="3:8" s="229" customFormat="1">
      <c r="C512" s="323"/>
      <c r="H512" s="230"/>
    </row>
    <row r="513" spans="3:8" s="229" customFormat="1">
      <c r="C513" s="323"/>
      <c r="H513" s="230"/>
    </row>
    <row r="514" spans="3:8" s="229" customFormat="1">
      <c r="C514" s="323"/>
      <c r="H514" s="230"/>
    </row>
    <row r="515" spans="3:8" s="229" customFormat="1">
      <c r="C515" s="323"/>
      <c r="H515" s="230"/>
    </row>
    <row r="516" spans="3:8" s="229" customFormat="1">
      <c r="C516" s="323"/>
      <c r="H516" s="230"/>
    </row>
    <row r="517" spans="3:8" s="229" customFormat="1">
      <c r="C517" s="323"/>
      <c r="H517" s="230"/>
    </row>
    <row r="518" spans="3:8" s="229" customFormat="1">
      <c r="C518" s="323"/>
      <c r="H518" s="230"/>
    </row>
    <row r="519" spans="3:8" s="229" customFormat="1">
      <c r="C519" s="323"/>
      <c r="H519" s="230"/>
    </row>
    <row r="520" spans="3:8" s="229" customFormat="1">
      <c r="C520" s="323"/>
      <c r="H520" s="230"/>
    </row>
    <row r="521" spans="3:8" s="229" customFormat="1">
      <c r="C521" s="323"/>
      <c r="H521" s="230"/>
    </row>
    <row r="522" spans="3:8" s="229" customFormat="1">
      <c r="C522" s="323"/>
      <c r="H522" s="230"/>
    </row>
    <row r="523" spans="3:8" s="229" customFormat="1">
      <c r="C523" s="323"/>
      <c r="H523" s="230"/>
    </row>
    <row r="524" spans="3:8" s="229" customFormat="1">
      <c r="C524" s="323"/>
      <c r="H524" s="230"/>
    </row>
    <row r="525" spans="3:8" s="229" customFormat="1">
      <c r="C525" s="323"/>
      <c r="H525" s="230"/>
    </row>
    <row r="526" spans="3:8" s="229" customFormat="1">
      <c r="C526" s="323"/>
      <c r="H526" s="230"/>
    </row>
    <row r="527" spans="3:8" s="229" customFormat="1">
      <c r="C527" s="323"/>
      <c r="H527" s="230"/>
    </row>
    <row r="528" spans="3:8" s="229" customFormat="1">
      <c r="C528" s="323"/>
      <c r="H528" s="230"/>
    </row>
    <row r="529" spans="3:8" s="229" customFormat="1">
      <c r="C529" s="323"/>
      <c r="H529" s="230"/>
    </row>
    <row r="530" spans="3:8" s="229" customFormat="1">
      <c r="C530" s="323"/>
      <c r="H530" s="230"/>
    </row>
    <row r="531" spans="3:8" s="229" customFormat="1">
      <c r="C531" s="323"/>
      <c r="H531" s="230"/>
    </row>
    <row r="532" spans="3:8" s="229" customFormat="1">
      <c r="C532" s="323"/>
      <c r="H532" s="230"/>
    </row>
    <row r="533" spans="3:8" s="229" customFormat="1">
      <c r="C533" s="323"/>
      <c r="H533" s="230"/>
    </row>
    <row r="534" spans="3:8" s="229" customFormat="1">
      <c r="C534" s="323"/>
      <c r="H534" s="230"/>
    </row>
    <row r="535" spans="3:8" s="229" customFormat="1">
      <c r="C535" s="323"/>
      <c r="H535" s="230"/>
    </row>
    <row r="536" spans="3:8" s="229" customFormat="1">
      <c r="C536" s="323"/>
      <c r="H536" s="230"/>
    </row>
    <row r="537" spans="3:8" s="229" customFormat="1">
      <c r="C537" s="323"/>
      <c r="H537" s="230"/>
    </row>
    <row r="538" spans="3:8" s="229" customFormat="1">
      <c r="C538" s="323"/>
      <c r="H538" s="230"/>
    </row>
    <row r="539" spans="3:8" s="229" customFormat="1">
      <c r="C539" s="323"/>
      <c r="H539" s="230"/>
    </row>
    <row r="540" spans="3:8" s="229" customFormat="1">
      <c r="C540" s="323"/>
      <c r="H540" s="230"/>
    </row>
    <row r="541" spans="3:8" s="229" customFormat="1">
      <c r="C541" s="323"/>
      <c r="H541" s="230"/>
    </row>
    <row r="542" spans="3:8" s="229" customFormat="1">
      <c r="C542" s="323"/>
      <c r="H542" s="230"/>
    </row>
    <row r="543" spans="3:8" s="229" customFormat="1">
      <c r="C543" s="323"/>
      <c r="H543" s="230"/>
    </row>
    <row r="544" spans="3:8" s="229" customFormat="1">
      <c r="C544" s="323"/>
      <c r="H544" s="230"/>
    </row>
    <row r="545" spans="3:8" s="229" customFormat="1">
      <c r="C545" s="323"/>
      <c r="H545" s="230"/>
    </row>
    <row r="546" spans="3:8" s="229" customFormat="1">
      <c r="C546" s="323"/>
      <c r="H546" s="230"/>
    </row>
    <row r="547" spans="3:8" s="229" customFormat="1">
      <c r="C547" s="323"/>
      <c r="H547" s="230"/>
    </row>
    <row r="548" spans="3:8" s="229" customFormat="1">
      <c r="C548" s="323"/>
      <c r="H548" s="230"/>
    </row>
    <row r="549" spans="3:8" s="229" customFormat="1">
      <c r="C549" s="323"/>
      <c r="H549" s="230"/>
    </row>
    <row r="550" spans="3:8" s="229" customFormat="1">
      <c r="C550" s="323"/>
      <c r="H550" s="230"/>
    </row>
    <row r="551" spans="3:8" s="229" customFormat="1">
      <c r="C551" s="323"/>
      <c r="H551" s="230"/>
    </row>
    <row r="552" spans="3:8" s="229" customFormat="1">
      <c r="C552" s="323"/>
      <c r="H552" s="230"/>
    </row>
    <row r="553" spans="3:8" s="229" customFormat="1">
      <c r="C553" s="323"/>
      <c r="H553" s="230"/>
    </row>
    <row r="554" spans="3:8" s="229" customFormat="1">
      <c r="C554" s="323"/>
      <c r="H554" s="230"/>
    </row>
    <row r="555" spans="3:8" s="229" customFormat="1">
      <c r="C555" s="323"/>
      <c r="H555" s="230"/>
    </row>
    <row r="556" spans="3:8" s="229" customFormat="1">
      <c r="C556" s="323"/>
      <c r="H556" s="230"/>
    </row>
    <row r="557" spans="3:8" s="229" customFormat="1">
      <c r="C557" s="323"/>
      <c r="H557" s="230"/>
    </row>
    <row r="558" spans="3:8" s="229" customFormat="1">
      <c r="C558" s="323"/>
      <c r="H558" s="230"/>
    </row>
    <row r="559" spans="3:8" s="229" customFormat="1">
      <c r="C559" s="323"/>
      <c r="H559" s="230"/>
    </row>
    <row r="560" spans="3:8" s="229" customFormat="1">
      <c r="C560" s="323"/>
      <c r="H560" s="230"/>
    </row>
    <row r="561" spans="3:8" s="229" customFormat="1">
      <c r="C561" s="323"/>
      <c r="H561" s="230"/>
    </row>
    <row r="562" spans="3:8" s="229" customFormat="1">
      <c r="C562" s="323"/>
      <c r="H562" s="230"/>
    </row>
    <row r="563" spans="3:8" s="229" customFormat="1">
      <c r="C563" s="323"/>
      <c r="H563" s="230"/>
    </row>
    <row r="564" spans="3:8" s="229" customFormat="1">
      <c r="C564" s="323"/>
      <c r="H564" s="230"/>
    </row>
    <row r="565" spans="3:8" s="229" customFormat="1">
      <c r="C565" s="323"/>
      <c r="H565" s="230"/>
    </row>
    <row r="566" spans="3:8" s="229" customFormat="1">
      <c r="C566" s="323"/>
      <c r="H566" s="230"/>
    </row>
    <row r="567" spans="3:8" s="229" customFormat="1">
      <c r="C567" s="323"/>
      <c r="H567" s="230"/>
    </row>
    <row r="568" spans="3:8" s="229" customFormat="1">
      <c r="C568" s="323"/>
      <c r="H568" s="230"/>
    </row>
    <row r="569" spans="3:8" s="229" customFormat="1">
      <c r="C569" s="323"/>
      <c r="H569" s="230"/>
    </row>
    <row r="570" spans="3:8" s="229" customFormat="1">
      <c r="C570" s="323"/>
      <c r="H570" s="230"/>
    </row>
    <row r="571" spans="3:8" s="229" customFormat="1">
      <c r="C571" s="323"/>
      <c r="H571" s="230"/>
    </row>
    <row r="572" spans="3:8" s="229" customFormat="1">
      <c r="C572" s="323"/>
      <c r="H572" s="230"/>
    </row>
    <row r="573" spans="3:8" s="229" customFormat="1">
      <c r="C573" s="323"/>
      <c r="H573" s="230"/>
    </row>
    <row r="574" spans="3:8" s="229" customFormat="1">
      <c r="C574" s="323"/>
      <c r="H574" s="230"/>
    </row>
    <row r="575" spans="3:8" s="229" customFormat="1">
      <c r="C575" s="323"/>
      <c r="H575" s="230"/>
    </row>
    <row r="576" spans="3:8" s="229" customFormat="1">
      <c r="C576" s="323"/>
      <c r="H576" s="230"/>
    </row>
    <row r="577" spans="3:8" s="229" customFormat="1">
      <c r="C577" s="323"/>
      <c r="H577" s="230"/>
    </row>
    <row r="578" spans="3:8" s="229" customFormat="1">
      <c r="C578" s="323"/>
      <c r="H578" s="230"/>
    </row>
    <row r="579" spans="3:8" s="229" customFormat="1">
      <c r="C579" s="323"/>
      <c r="H579" s="230"/>
    </row>
    <row r="580" spans="3:8" s="229" customFormat="1">
      <c r="C580" s="323"/>
      <c r="H580" s="230"/>
    </row>
    <row r="581" spans="3:8" s="229" customFormat="1">
      <c r="C581" s="323"/>
      <c r="H581" s="230"/>
    </row>
    <row r="582" spans="3:8" s="229" customFormat="1">
      <c r="C582" s="323"/>
      <c r="H582" s="230"/>
    </row>
    <row r="583" spans="3:8" s="229" customFormat="1">
      <c r="C583" s="323"/>
      <c r="H583" s="230"/>
    </row>
    <row r="584" spans="3:8" s="229" customFormat="1">
      <c r="C584" s="323"/>
      <c r="H584" s="230"/>
    </row>
    <row r="585" spans="3:8" s="229" customFormat="1">
      <c r="C585" s="323"/>
      <c r="H585" s="230"/>
    </row>
    <row r="586" spans="3:8" s="229" customFormat="1">
      <c r="C586" s="323"/>
      <c r="H586" s="230"/>
    </row>
    <row r="587" spans="3:8" s="229" customFormat="1">
      <c r="C587" s="323"/>
      <c r="H587" s="230"/>
    </row>
    <row r="588" spans="3:8" s="229" customFormat="1">
      <c r="C588" s="323"/>
      <c r="H588" s="230"/>
    </row>
    <row r="589" spans="3:8" s="229" customFormat="1">
      <c r="C589" s="323"/>
      <c r="H589" s="230"/>
    </row>
    <row r="590" spans="3:8" s="229" customFormat="1">
      <c r="C590" s="323"/>
      <c r="H590" s="230"/>
    </row>
    <row r="591" spans="3:8" s="229" customFormat="1">
      <c r="C591" s="323"/>
      <c r="H591" s="230"/>
    </row>
    <row r="592" spans="3:8" s="229" customFormat="1">
      <c r="C592" s="323"/>
      <c r="H592" s="230"/>
    </row>
    <row r="593" spans="3:8" s="229" customFormat="1">
      <c r="C593" s="323"/>
      <c r="H593" s="230"/>
    </row>
    <row r="594" spans="3:8" s="229" customFormat="1">
      <c r="C594" s="323"/>
      <c r="H594" s="230"/>
    </row>
    <row r="595" spans="3:8" s="229" customFormat="1">
      <c r="C595" s="323"/>
      <c r="H595" s="230"/>
    </row>
    <row r="596" spans="3:8" s="229" customFormat="1">
      <c r="C596" s="323"/>
      <c r="H596" s="230"/>
    </row>
    <row r="597" spans="3:8" s="229" customFormat="1">
      <c r="C597" s="323"/>
      <c r="H597" s="230"/>
    </row>
    <row r="598" spans="3:8" s="229" customFormat="1">
      <c r="C598" s="323"/>
      <c r="H598" s="230"/>
    </row>
    <row r="599" spans="3:8" s="229" customFormat="1">
      <c r="C599" s="323"/>
      <c r="H599" s="230"/>
    </row>
    <row r="600" spans="3:8" s="229" customFormat="1">
      <c r="C600" s="323"/>
      <c r="H600" s="230"/>
    </row>
    <row r="601" spans="3:8" s="229" customFormat="1">
      <c r="C601" s="323"/>
      <c r="H601" s="230"/>
    </row>
    <row r="602" spans="3:8" s="229" customFormat="1">
      <c r="C602" s="323"/>
      <c r="H602" s="230"/>
    </row>
    <row r="603" spans="3:8" s="229" customFormat="1">
      <c r="C603" s="323"/>
      <c r="H603" s="230"/>
    </row>
    <row r="604" spans="3:8" s="229" customFormat="1">
      <c r="C604" s="323"/>
      <c r="H604" s="230"/>
    </row>
    <row r="605" spans="3:8" s="229" customFormat="1">
      <c r="C605" s="323"/>
      <c r="H605" s="230"/>
    </row>
    <row r="606" spans="3:8" s="229" customFormat="1">
      <c r="C606" s="323"/>
      <c r="H606" s="230"/>
    </row>
    <row r="607" spans="3:8" s="229" customFormat="1">
      <c r="C607" s="323"/>
      <c r="H607" s="230"/>
    </row>
    <row r="608" spans="3:8" s="229" customFormat="1">
      <c r="C608" s="323"/>
      <c r="H608" s="230"/>
    </row>
    <row r="609" spans="3:8" s="229" customFormat="1">
      <c r="C609" s="323"/>
      <c r="H609" s="230"/>
    </row>
    <row r="610" spans="3:8" s="229" customFormat="1">
      <c r="C610" s="323"/>
      <c r="H610" s="230"/>
    </row>
    <row r="611" spans="3:8" s="229" customFormat="1">
      <c r="C611" s="323"/>
      <c r="H611" s="230"/>
    </row>
    <row r="612" spans="3:8" s="229" customFormat="1">
      <c r="C612" s="323"/>
      <c r="H612" s="230"/>
    </row>
    <row r="613" spans="3:8" s="229" customFormat="1">
      <c r="C613" s="323"/>
      <c r="H613" s="230"/>
    </row>
    <row r="614" spans="3:8" s="229" customFormat="1">
      <c r="C614" s="323"/>
      <c r="H614" s="230"/>
    </row>
    <row r="615" spans="3:8" s="229" customFormat="1">
      <c r="C615" s="323"/>
      <c r="H615" s="230"/>
    </row>
    <row r="616" spans="3:8" s="229" customFormat="1">
      <c r="C616" s="323"/>
      <c r="H616" s="230"/>
    </row>
    <row r="617" spans="3:8" s="229" customFormat="1">
      <c r="C617" s="323"/>
      <c r="H617" s="230"/>
    </row>
    <row r="618" spans="3:8" s="229" customFormat="1">
      <c r="C618" s="323"/>
      <c r="H618" s="230"/>
    </row>
    <row r="619" spans="3:8" s="229" customFormat="1">
      <c r="C619" s="323"/>
      <c r="H619" s="230"/>
    </row>
    <row r="620" spans="3:8" s="229" customFormat="1">
      <c r="C620" s="323"/>
      <c r="H620" s="230"/>
    </row>
    <row r="621" spans="3:8" s="229" customFormat="1">
      <c r="C621" s="323"/>
      <c r="H621" s="230"/>
    </row>
    <row r="622" spans="3:8" s="229" customFormat="1">
      <c r="C622" s="323"/>
      <c r="H622" s="230"/>
    </row>
    <row r="623" spans="3:8" s="229" customFormat="1">
      <c r="C623" s="323"/>
      <c r="H623" s="230"/>
    </row>
    <row r="624" spans="3:8" s="229" customFormat="1">
      <c r="C624" s="323"/>
      <c r="H624" s="230"/>
    </row>
    <row r="625" spans="3:8" s="229" customFormat="1">
      <c r="C625" s="323"/>
      <c r="H625" s="230"/>
    </row>
    <row r="626" spans="3:8" s="229" customFormat="1">
      <c r="C626" s="323"/>
      <c r="H626" s="230"/>
    </row>
    <row r="627" spans="3:8" s="229" customFormat="1">
      <c r="C627" s="323"/>
      <c r="H627" s="230"/>
    </row>
    <row r="628" spans="3:8" s="229" customFormat="1">
      <c r="C628" s="323"/>
      <c r="H628" s="230"/>
    </row>
    <row r="629" spans="3:8" s="229" customFormat="1">
      <c r="C629" s="323"/>
      <c r="H629" s="230"/>
    </row>
    <row r="630" spans="3:8" s="229" customFormat="1">
      <c r="C630" s="323"/>
      <c r="H630" s="230"/>
    </row>
    <row r="631" spans="3:8" s="229" customFormat="1">
      <c r="C631" s="323"/>
      <c r="H631" s="230"/>
    </row>
    <row r="632" spans="3:8" s="229" customFormat="1">
      <c r="C632" s="323"/>
      <c r="H632" s="230"/>
    </row>
    <row r="633" spans="3:8" s="229" customFormat="1">
      <c r="C633" s="323"/>
      <c r="H633" s="230"/>
    </row>
    <row r="634" spans="3:8" s="229" customFormat="1">
      <c r="C634" s="323"/>
      <c r="H634" s="230"/>
    </row>
    <row r="635" spans="3:8" s="229" customFormat="1">
      <c r="C635" s="323"/>
      <c r="H635" s="230"/>
    </row>
    <row r="636" spans="3:8" s="229" customFormat="1">
      <c r="C636" s="323"/>
      <c r="H636" s="230"/>
    </row>
    <row r="637" spans="3:8" s="229" customFormat="1">
      <c r="C637" s="323"/>
      <c r="H637" s="230"/>
    </row>
    <row r="638" spans="3:8" s="229" customFormat="1">
      <c r="C638" s="323"/>
      <c r="H638" s="230"/>
    </row>
    <row r="639" spans="3:8" s="229" customFormat="1">
      <c r="C639" s="323"/>
      <c r="H639" s="230"/>
    </row>
    <row r="640" spans="3:8" s="229" customFormat="1">
      <c r="C640" s="323"/>
      <c r="H640" s="230"/>
    </row>
    <row r="641" spans="3:8" s="229" customFormat="1">
      <c r="C641" s="323"/>
      <c r="H641" s="230"/>
    </row>
    <row r="642" spans="3:8" s="229" customFormat="1">
      <c r="C642" s="323"/>
      <c r="H642" s="230"/>
    </row>
    <row r="643" spans="3:8" s="229" customFormat="1">
      <c r="C643" s="323"/>
      <c r="H643" s="230"/>
    </row>
    <row r="644" spans="3:8" s="229" customFormat="1">
      <c r="C644" s="323"/>
      <c r="H644" s="230"/>
    </row>
    <row r="645" spans="3:8" s="229" customFormat="1">
      <c r="C645" s="323"/>
      <c r="H645" s="230"/>
    </row>
    <row r="646" spans="3:8" s="229" customFormat="1">
      <c r="C646" s="323"/>
      <c r="H646" s="230"/>
    </row>
    <row r="647" spans="3:8" s="229" customFormat="1">
      <c r="C647" s="323"/>
      <c r="H647" s="230"/>
    </row>
    <row r="648" spans="3:8" s="229" customFormat="1">
      <c r="C648" s="323"/>
      <c r="H648" s="230"/>
    </row>
    <row r="649" spans="3:8" s="229" customFormat="1">
      <c r="C649" s="323"/>
      <c r="H649" s="230"/>
    </row>
    <row r="650" spans="3:8" s="229" customFormat="1">
      <c r="C650" s="323"/>
      <c r="H650" s="230"/>
    </row>
    <row r="651" spans="3:8" s="229" customFormat="1">
      <c r="C651" s="323"/>
      <c r="H651" s="230"/>
    </row>
    <row r="652" spans="3:8" s="229" customFormat="1">
      <c r="C652" s="323"/>
      <c r="H652" s="230"/>
    </row>
    <row r="653" spans="3:8" s="229" customFormat="1">
      <c r="C653" s="323"/>
      <c r="H653" s="230"/>
    </row>
    <row r="654" spans="3:8" s="229" customFormat="1">
      <c r="C654" s="323"/>
      <c r="H654" s="230"/>
    </row>
    <row r="655" spans="3:8" s="229" customFormat="1">
      <c r="C655" s="323"/>
      <c r="H655" s="230"/>
    </row>
    <row r="656" spans="3:8" s="229" customFormat="1">
      <c r="C656" s="323"/>
      <c r="H656" s="230"/>
    </row>
    <row r="657" spans="3:8" s="229" customFormat="1">
      <c r="C657" s="323"/>
      <c r="H657" s="230"/>
    </row>
    <row r="658" spans="3:8" s="229" customFormat="1">
      <c r="C658" s="323"/>
      <c r="H658" s="230"/>
    </row>
    <row r="659" spans="3:8" s="229" customFormat="1">
      <c r="C659" s="323"/>
      <c r="H659" s="230"/>
    </row>
    <row r="660" spans="3:8" s="229" customFormat="1">
      <c r="C660" s="323"/>
      <c r="H660" s="230"/>
    </row>
    <row r="661" spans="3:8" s="229" customFormat="1">
      <c r="C661" s="323"/>
      <c r="H661" s="230"/>
    </row>
    <row r="662" spans="3:8" s="229" customFormat="1">
      <c r="C662" s="323"/>
      <c r="H662" s="230"/>
    </row>
    <row r="663" spans="3:8" s="229" customFormat="1">
      <c r="C663" s="323"/>
      <c r="H663" s="230"/>
    </row>
    <row r="664" spans="3:8" s="229" customFormat="1">
      <c r="C664" s="323"/>
      <c r="H664" s="230"/>
    </row>
    <row r="665" spans="3:8" s="229" customFormat="1">
      <c r="C665" s="323"/>
      <c r="H665" s="230"/>
    </row>
    <row r="666" spans="3:8" s="229" customFormat="1">
      <c r="C666" s="323"/>
      <c r="H666" s="230"/>
    </row>
    <row r="667" spans="3:8" s="229" customFormat="1">
      <c r="C667" s="323"/>
      <c r="H667" s="230"/>
    </row>
    <row r="668" spans="3:8" s="229" customFormat="1">
      <c r="C668" s="323"/>
      <c r="H668" s="230"/>
    </row>
    <row r="669" spans="3:8" s="229" customFormat="1">
      <c r="C669" s="323"/>
      <c r="H669" s="230"/>
    </row>
    <row r="670" spans="3:8" s="229" customFormat="1">
      <c r="C670" s="323"/>
      <c r="H670" s="230"/>
    </row>
    <row r="671" spans="3:8" s="229" customFormat="1">
      <c r="C671" s="323"/>
      <c r="H671" s="230"/>
    </row>
    <row r="672" spans="3:8" s="229" customFormat="1">
      <c r="C672" s="323"/>
      <c r="H672" s="230"/>
    </row>
    <row r="673" spans="3:8" s="229" customFormat="1">
      <c r="C673" s="323"/>
      <c r="H673" s="230"/>
    </row>
    <row r="674" spans="3:8" s="229" customFormat="1">
      <c r="C674" s="323"/>
      <c r="H674" s="230"/>
    </row>
    <row r="675" spans="3:8" s="229" customFormat="1">
      <c r="C675" s="323"/>
      <c r="H675" s="230"/>
    </row>
    <row r="676" spans="3:8" s="229" customFormat="1">
      <c r="C676" s="323"/>
      <c r="H676" s="230"/>
    </row>
    <row r="677" spans="3:8" s="229" customFormat="1">
      <c r="C677" s="323"/>
      <c r="H677" s="230"/>
    </row>
    <row r="678" spans="3:8" s="229" customFormat="1">
      <c r="C678" s="323"/>
      <c r="H678" s="230"/>
    </row>
    <row r="679" spans="3:8" s="229" customFormat="1">
      <c r="C679" s="323"/>
      <c r="H679" s="230"/>
    </row>
    <row r="680" spans="3:8" s="229" customFormat="1">
      <c r="C680" s="323"/>
      <c r="H680" s="230"/>
    </row>
    <row r="681" spans="3:8" s="229" customFormat="1">
      <c r="C681" s="323"/>
      <c r="H681" s="230"/>
    </row>
    <row r="682" spans="3:8" s="229" customFormat="1">
      <c r="C682" s="323"/>
      <c r="H682" s="230"/>
    </row>
    <row r="683" spans="3:8" s="229" customFormat="1">
      <c r="C683" s="323"/>
      <c r="H683" s="230"/>
    </row>
    <row r="684" spans="3:8" s="229" customFormat="1">
      <c r="C684" s="323"/>
      <c r="H684" s="230"/>
    </row>
    <row r="685" spans="3:8" s="229" customFormat="1">
      <c r="C685" s="323"/>
      <c r="H685" s="230"/>
    </row>
    <row r="686" spans="3:8" s="229" customFormat="1">
      <c r="C686" s="323"/>
      <c r="H686" s="230"/>
    </row>
    <row r="687" spans="3:8" s="229" customFormat="1">
      <c r="C687" s="323"/>
      <c r="H687" s="230"/>
    </row>
    <row r="688" spans="3:8" s="229" customFormat="1">
      <c r="C688" s="323"/>
      <c r="H688" s="230"/>
    </row>
    <row r="689" spans="3:8" s="229" customFormat="1">
      <c r="C689" s="323"/>
      <c r="H689" s="230"/>
    </row>
    <row r="690" spans="3:8" s="229" customFormat="1">
      <c r="C690" s="323"/>
      <c r="H690" s="230"/>
    </row>
    <row r="691" spans="3:8" s="229" customFormat="1">
      <c r="C691" s="323"/>
      <c r="H691" s="230"/>
    </row>
    <row r="692" spans="3:8" s="229" customFormat="1">
      <c r="C692" s="323"/>
      <c r="H692" s="230"/>
    </row>
    <row r="693" spans="3:8" s="229" customFormat="1">
      <c r="C693" s="323"/>
      <c r="H693" s="230"/>
    </row>
    <row r="694" spans="3:8" s="229" customFormat="1">
      <c r="C694" s="323"/>
      <c r="H694" s="230"/>
    </row>
    <row r="695" spans="3:8" s="229" customFormat="1">
      <c r="C695" s="323"/>
      <c r="H695" s="230"/>
    </row>
    <row r="696" spans="3:8" s="229" customFormat="1">
      <c r="C696" s="323"/>
      <c r="H696" s="230"/>
    </row>
    <row r="697" spans="3:8" s="229" customFormat="1">
      <c r="C697" s="323"/>
      <c r="H697" s="230"/>
    </row>
    <row r="698" spans="3:8" s="229" customFormat="1">
      <c r="C698" s="323"/>
      <c r="H698" s="230"/>
    </row>
    <row r="699" spans="3:8" s="229" customFormat="1">
      <c r="C699" s="323"/>
      <c r="H699" s="230"/>
    </row>
    <row r="700" spans="3:8" s="229" customFormat="1">
      <c r="C700" s="323"/>
      <c r="H700" s="230"/>
    </row>
    <row r="701" spans="3:8" s="229" customFormat="1">
      <c r="C701" s="323"/>
      <c r="H701" s="230"/>
    </row>
    <row r="702" spans="3:8" s="229" customFormat="1">
      <c r="C702" s="323"/>
      <c r="H702" s="230"/>
    </row>
    <row r="703" spans="3:8" s="229" customFormat="1">
      <c r="C703" s="323"/>
      <c r="H703" s="230"/>
    </row>
    <row r="704" spans="3:8" s="229" customFormat="1">
      <c r="C704" s="323"/>
      <c r="H704" s="230"/>
    </row>
    <row r="705" spans="3:8" s="229" customFormat="1">
      <c r="C705" s="323"/>
      <c r="H705" s="230"/>
    </row>
    <row r="706" spans="3:8" s="229" customFormat="1">
      <c r="C706" s="323"/>
      <c r="H706" s="230"/>
    </row>
    <row r="707" spans="3:8" s="229" customFormat="1">
      <c r="C707" s="323"/>
      <c r="H707" s="230"/>
    </row>
    <row r="708" spans="3:8" s="229" customFormat="1">
      <c r="C708" s="323"/>
      <c r="H708" s="230"/>
    </row>
    <row r="709" spans="3:8" s="229" customFormat="1">
      <c r="C709" s="323"/>
      <c r="H709" s="230"/>
    </row>
    <row r="710" spans="3:8" s="229" customFormat="1">
      <c r="C710" s="323"/>
      <c r="H710" s="230"/>
    </row>
    <row r="711" spans="3:8" s="229" customFormat="1">
      <c r="C711" s="323"/>
      <c r="H711" s="230"/>
    </row>
    <row r="712" spans="3:8" s="229" customFormat="1">
      <c r="C712" s="323"/>
      <c r="H712" s="230"/>
    </row>
    <row r="713" spans="3:8" s="229" customFormat="1">
      <c r="C713" s="323"/>
      <c r="H713" s="230"/>
    </row>
    <row r="714" spans="3:8" s="229" customFormat="1">
      <c r="C714" s="323"/>
      <c r="H714" s="230"/>
    </row>
    <row r="715" spans="3:8" s="229" customFormat="1">
      <c r="C715" s="323"/>
      <c r="H715" s="230"/>
    </row>
    <row r="716" spans="3:8" s="229" customFormat="1">
      <c r="C716" s="323"/>
      <c r="H716" s="230"/>
    </row>
    <row r="717" spans="3:8" s="229" customFormat="1">
      <c r="C717" s="323"/>
      <c r="H717" s="230"/>
    </row>
    <row r="718" spans="3:8" s="229" customFormat="1">
      <c r="C718" s="323"/>
      <c r="H718" s="230"/>
    </row>
  </sheetData>
  <sheetProtection selectLockedCells="1"/>
  <mergeCells count="1">
    <mergeCell ref="A1:J1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13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2AF02"/>
  </sheetPr>
  <dimension ref="A1:CO382"/>
  <sheetViews>
    <sheetView zoomScaleNormal="100" workbookViewId="0">
      <selection activeCell="B4" sqref="B4"/>
    </sheetView>
  </sheetViews>
  <sheetFormatPr defaultColWidth="9.46484375" defaultRowHeight="14.25"/>
  <cols>
    <col min="1" max="1" width="2.53125" style="229" customWidth="1"/>
    <col min="2" max="2" width="18.53125" style="76" customWidth="1"/>
    <col min="3" max="3" width="18.53125" style="77" customWidth="1"/>
    <col min="4" max="5" width="15" style="76" customWidth="1"/>
    <col min="6" max="7" width="18" style="76" customWidth="1"/>
    <col min="8" max="93" width="9.46484375" style="229"/>
    <col min="94" max="16384" width="9.46484375" style="76"/>
  </cols>
  <sheetData>
    <row r="1" spans="1:8" ht="127.5" customHeight="1">
      <c r="A1" s="536"/>
      <c r="B1" s="536"/>
      <c r="C1" s="536"/>
      <c r="D1" s="536"/>
      <c r="E1" s="536"/>
      <c r="F1" s="536"/>
      <c r="G1" s="536"/>
      <c r="H1" s="536"/>
    </row>
    <row r="2" spans="1:8" s="229" customFormat="1">
      <c r="C2" s="316"/>
    </row>
    <row r="3" spans="1:8" s="229" customFormat="1">
      <c r="B3" s="231" t="s">
        <v>947</v>
      </c>
      <c r="C3" s="330"/>
    </row>
    <row r="4" spans="1:8" ht="28.5">
      <c r="B4" s="4" t="s">
        <v>138</v>
      </c>
      <c r="C4" s="268" t="s">
        <v>725</v>
      </c>
      <c r="D4" s="5" t="s">
        <v>201</v>
      </c>
      <c r="E4" s="170" t="s">
        <v>607</v>
      </c>
      <c r="F4" s="6" t="s">
        <v>547</v>
      </c>
      <c r="G4" s="7" t="s">
        <v>345</v>
      </c>
      <c r="H4" s="269"/>
    </row>
    <row r="5" spans="1:8" ht="15" customHeight="1">
      <c r="B5" s="270" t="s">
        <v>721</v>
      </c>
      <c r="C5" s="331"/>
      <c r="D5" s="271"/>
      <c r="E5" s="271"/>
      <c r="F5" s="271"/>
      <c r="G5" s="272"/>
      <c r="H5" s="269"/>
    </row>
    <row r="6" spans="1:8">
      <c r="B6" s="273" t="s">
        <v>243</v>
      </c>
      <c r="C6" s="332">
        <v>4614010140006</v>
      </c>
      <c r="D6" s="242" t="s">
        <v>200</v>
      </c>
      <c r="E6" s="243" t="s">
        <v>673</v>
      </c>
      <c r="F6" s="162">
        <v>4737.8500000000004</v>
      </c>
      <c r="G6" s="8"/>
      <c r="H6" s="214"/>
    </row>
    <row r="7" spans="1:8">
      <c r="B7" s="273" t="s">
        <v>244</v>
      </c>
      <c r="C7" s="332">
        <v>4614010140007</v>
      </c>
      <c r="D7" s="242" t="s">
        <v>112</v>
      </c>
      <c r="E7" s="243" t="s">
        <v>641</v>
      </c>
      <c r="F7" s="162">
        <v>7008.71</v>
      </c>
      <c r="G7" s="8"/>
      <c r="H7" s="214"/>
    </row>
    <row r="8" spans="1:8">
      <c r="B8" s="273" t="s">
        <v>245</v>
      </c>
      <c r="C8" s="332">
        <v>4614010140005</v>
      </c>
      <c r="D8" s="242" t="s">
        <v>106</v>
      </c>
      <c r="E8" s="243" t="s">
        <v>674</v>
      </c>
      <c r="F8" s="162">
        <v>9743.5</v>
      </c>
      <c r="G8" s="8"/>
      <c r="H8" s="214"/>
    </row>
    <row r="9" spans="1:8">
      <c r="B9" s="273" t="s">
        <v>246</v>
      </c>
      <c r="C9" s="332">
        <v>4614010140008</v>
      </c>
      <c r="D9" s="242" t="s">
        <v>113</v>
      </c>
      <c r="E9" s="243" t="s">
        <v>675</v>
      </c>
      <c r="F9" s="162">
        <v>12822.76</v>
      </c>
      <c r="G9" s="8"/>
      <c r="H9" s="214"/>
    </row>
    <row r="10" spans="1:8">
      <c r="B10" s="273" t="s">
        <v>247</v>
      </c>
      <c r="C10" s="332">
        <v>4614010140009</v>
      </c>
      <c r="D10" s="242" t="s">
        <v>107</v>
      </c>
      <c r="E10" s="243" t="s">
        <v>632</v>
      </c>
      <c r="F10" s="162">
        <v>16945.349999999999</v>
      </c>
      <c r="G10" s="8"/>
      <c r="H10" s="214"/>
    </row>
    <row r="11" spans="1:8">
      <c r="B11" s="273" t="s">
        <v>248</v>
      </c>
      <c r="C11" s="332">
        <v>4614010140013</v>
      </c>
      <c r="D11" s="242" t="s">
        <v>89</v>
      </c>
      <c r="E11" s="243" t="s">
        <v>661</v>
      </c>
      <c r="F11" s="162">
        <v>18839.89</v>
      </c>
      <c r="G11" s="8"/>
      <c r="H11" s="214"/>
    </row>
    <row r="12" spans="1:8">
      <c r="B12" s="273" t="s">
        <v>249</v>
      </c>
      <c r="C12" s="332">
        <v>4614010140010</v>
      </c>
      <c r="D12" s="242" t="s">
        <v>108</v>
      </c>
      <c r="E12" s="243" t="s">
        <v>662</v>
      </c>
      <c r="F12" s="162">
        <v>24730.6</v>
      </c>
      <c r="G12" s="8"/>
      <c r="H12" s="214"/>
    </row>
    <row r="13" spans="1:8">
      <c r="B13" s="273" t="s">
        <v>250</v>
      </c>
      <c r="C13" s="332">
        <v>4614010140011</v>
      </c>
      <c r="D13" s="242" t="s">
        <v>92</v>
      </c>
      <c r="E13" s="243" t="s">
        <v>663</v>
      </c>
      <c r="F13" s="162">
        <v>25382.68</v>
      </c>
      <c r="G13" s="8"/>
      <c r="H13" s="214"/>
    </row>
    <row r="14" spans="1:8">
      <c r="B14" s="273" t="s">
        <v>251</v>
      </c>
      <c r="C14" s="332">
        <v>4614010140012</v>
      </c>
      <c r="D14" s="242" t="s">
        <v>256</v>
      </c>
      <c r="E14" s="243" t="s">
        <v>663</v>
      </c>
      <c r="F14" s="162">
        <v>27031.32</v>
      </c>
      <c r="G14" s="8"/>
      <c r="H14" s="214"/>
    </row>
    <row r="15" spans="1:8">
      <c r="B15" s="273" t="s">
        <v>252</v>
      </c>
      <c r="C15" s="332">
        <v>4614010140001</v>
      </c>
      <c r="D15" s="242" t="s">
        <v>109</v>
      </c>
      <c r="E15" s="243" t="s">
        <v>676</v>
      </c>
      <c r="F15" s="162">
        <v>32299.8</v>
      </c>
      <c r="G15" s="8"/>
      <c r="H15" s="214"/>
    </row>
    <row r="16" spans="1:8">
      <c r="B16" s="273" t="s">
        <v>253</v>
      </c>
      <c r="C16" s="332">
        <v>4614010140002</v>
      </c>
      <c r="D16" s="242" t="s">
        <v>116</v>
      </c>
      <c r="E16" s="243" t="s">
        <v>677</v>
      </c>
      <c r="F16" s="162">
        <v>41961.67</v>
      </c>
      <c r="G16" s="8"/>
      <c r="H16" s="214"/>
    </row>
    <row r="17" spans="2:8">
      <c r="B17" s="273" t="s">
        <v>254</v>
      </c>
      <c r="C17" s="332">
        <v>4614010140003</v>
      </c>
      <c r="D17" s="242" t="s">
        <v>117</v>
      </c>
      <c r="E17" s="243" t="s">
        <v>664</v>
      </c>
      <c r="F17" s="162">
        <v>53520.07</v>
      </c>
      <c r="G17" s="8"/>
      <c r="H17" s="214"/>
    </row>
    <row r="18" spans="2:8">
      <c r="B18" s="273" t="s">
        <v>255</v>
      </c>
      <c r="C18" s="332">
        <v>4614010140004</v>
      </c>
      <c r="D18" s="242" t="s">
        <v>118</v>
      </c>
      <c r="E18" s="243" t="s">
        <v>678</v>
      </c>
      <c r="F18" s="162">
        <v>62218.239999999998</v>
      </c>
      <c r="G18" s="8"/>
      <c r="H18" s="214"/>
    </row>
    <row r="19" spans="2:8">
      <c r="B19" s="270" t="s">
        <v>893</v>
      </c>
      <c r="C19" s="331"/>
      <c r="D19" s="271"/>
      <c r="E19" s="271"/>
      <c r="F19" s="10"/>
      <c r="G19" s="271"/>
      <c r="H19" s="214"/>
    </row>
    <row r="20" spans="2:8">
      <c r="B20" s="273" t="s">
        <v>328</v>
      </c>
      <c r="C20" s="332">
        <v>4614010170003</v>
      </c>
      <c r="D20" s="242" t="s">
        <v>17</v>
      </c>
      <c r="E20" s="243" t="s">
        <v>679</v>
      </c>
      <c r="F20" s="162">
        <v>5437.72</v>
      </c>
      <c r="G20" s="8"/>
      <c r="H20" s="214"/>
    </row>
    <row r="21" spans="2:8">
      <c r="B21" s="273" t="s">
        <v>329</v>
      </c>
      <c r="C21" s="332">
        <v>4614010170005</v>
      </c>
      <c r="D21" s="242" t="s">
        <v>330</v>
      </c>
      <c r="E21" s="243" t="s">
        <v>641</v>
      </c>
      <c r="F21" s="162">
        <v>7876.84</v>
      </c>
      <c r="G21" s="8"/>
      <c r="H21" s="214"/>
    </row>
    <row r="22" spans="2:8">
      <c r="B22" s="273" t="s">
        <v>528</v>
      </c>
      <c r="C22" s="332">
        <v>4614010170015</v>
      </c>
      <c r="D22" s="242" t="s">
        <v>119</v>
      </c>
      <c r="E22" s="243" t="s">
        <v>642</v>
      </c>
      <c r="F22" s="162">
        <v>11865.03</v>
      </c>
      <c r="G22" s="8"/>
      <c r="H22" s="214"/>
    </row>
    <row r="23" spans="2:8">
      <c r="B23" s="273" t="s">
        <v>529</v>
      </c>
      <c r="C23" s="332">
        <v>4614010170012</v>
      </c>
      <c r="D23" s="242" t="s">
        <v>113</v>
      </c>
      <c r="E23" s="243" t="s">
        <v>680</v>
      </c>
      <c r="F23" s="162">
        <v>14944.28</v>
      </c>
      <c r="G23" s="8"/>
      <c r="H23" s="214"/>
    </row>
    <row r="24" spans="2:8">
      <c r="B24" s="273" t="s">
        <v>530</v>
      </c>
      <c r="C24" s="332">
        <v>4614010170011</v>
      </c>
      <c r="D24" s="242" t="s">
        <v>120</v>
      </c>
      <c r="E24" s="243" t="s">
        <v>643</v>
      </c>
      <c r="F24" s="162">
        <v>16822.900000000001</v>
      </c>
      <c r="G24" s="8" t="s">
        <v>346</v>
      </c>
      <c r="H24" s="214"/>
    </row>
    <row r="25" spans="2:8">
      <c r="B25" s="273" t="s">
        <v>531</v>
      </c>
      <c r="C25" s="332">
        <v>4614010170014</v>
      </c>
      <c r="D25" s="242" t="s">
        <v>107</v>
      </c>
      <c r="E25" s="243" t="s">
        <v>643</v>
      </c>
      <c r="F25" s="162">
        <v>19194.310000000001</v>
      </c>
      <c r="G25" s="8"/>
      <c r="H25" s="214"/>
    </row>
    <row r="26" spans="2:8">
      <c r="B26" s="273" t="s">
        <v>532</v>
      </c>
      <c r="C26" s="332">
        <v>4614010170021</v>
      </c>
      <c r="D26" s="242" t="s">
        <v>89</v>
      </c>
      <c r="E26" s="243" t="s">
        <v>681</v>
      </c>
      <c r="F26" s="162">
        <v>23140.69</v>
      </c>
      <c r="G26" s="8"/>
      <c r="H26" s="214"/>
    </row>
    <row r="27" spans="2:8">
      <c r="B27" s="273" t="s">
        <v>533</v>
      </c>
      <c r="C27" s="332">
        <v>4614010170020</v>
      </c>
      <c r="D27" s="242" t="s">
        <v>331</v>
      </c>
      <c r="E27" s="243" t="s">
        <v>682</v>
      </c>
      <c r="F27" s="162">
        <v>26732.66</v>
      </c>
      <c r="G27" s="8" t="s">
        <v>346</v>
      </c>
      <c r="H27" s="214"/>
    </row>
    <row r="28" spans="2:8">
      <c r="B28" s="273" t="s">
        <v>534</v>
      </c>
      <c r="C28" s="332">
        <v>4614010170019</v>
      </c>
      <c r="D28" s="242" t="s">
        <v>108</v>
      </c>
      <c r="E28" s="243" t="s">
        <v>683</v>
      </c>
      <c r="F28" s="162">
        <v>29669.55</v>
      </c>
      <c r="G28" s="8"/>
      <c r="H28" s="214"/>
    </row>
    <row r="29" spans="2:8">
      <c r="B29" s="273" t="s">
        <v>535</v>
      </c>
      <c r="C29" s="332">
        <v>4614010170022</v>
      </c>
      <c r="D29" s="242" t="s">
        <v>92</v>
      </c>
      <c r="E29" s="243" t="s">
        <v>684</v>
      </c>
      <c r="F29" s="162">
        <v>29793</v>
      </c>
      <c r="G29" s="8"/>
      <c r="H29" s="214"/>
    </row>
    <row r="30" spans="2:8">
      <c r="B30" s="273" t="s">
        <v>536</v>
      </c>
      <c r="C30" s="332">
        <v>4614010170017</v>
      </c>
      <c r="D30" s="242" t="s">
        <v>115</v>
      </c>
      <c r="E30" s="243" t="s">
        <v>683</v>
      </c>
      <c r="F30" s="162">
        <v>31397.83</v>
      </c>
      <c r="G30" s="8" t="s">
        <v>346</v>
      </c>
      <c r="H30" s="214"/>
    </row>
    <row r="31" spans="2:8">
      <c r="B31" s="273" t="s">
        <v>537</v>
      </c>
      <c r="C31" s="332">
        <v>4614010170018</v>
      </c>
      <c r="D31" s="242" t="s">
        <v>94</v>
      </c>
      <c r="E31" s="243" t="s">
        <v>685</v>
      </c>
      <c r="F31" s="162">
        <v>35604.050000000003</v>
      </c>
      <c r="G31" s="8"/>
      <c r="H31" s="214"/>
    </row>
    <row r="32" spans="2:8">
      <c r="B32" s="273" t="s">
        <v>538</v>
      </c>
      <c r="C32" s="332">
        <v>4614010170002</v>
      </c>
      <c r="D32" s="242" t="s">
        <v>109</v>
      </c>
      <c r="E32" s="243" t="s">
        <v>686</v>
      </c>
      <c r="F32" s="162">
        <v>36055.040000000001</v>
      </c>
      <c r="G32" s="8"/>
      <c r="H32" s="214"/>
    </row>
    <row r="33" spans="2:8">
      <c r="B33" s="273" t="s">
        <v>539</v>
      </c>
      <c r="C33" s="332">
        <v>4614010170004</v>
      </c>
      <c r="D33" s="242" t="s">
        <v>116</v>
      </c>
      <c r="E33" s="243" t="s">
        <v>636</v>
      </c>
      <c r="F33" s="162">
        <v>45687.040000000001</v>
      </c>
      <c r="G33" s="8"/>
      <c r="H33" s="214"/>
    </row>
    <row r="34" spans="2:8">
      <c r="B34" s="273" t="s">
        <v>542</v>
      </c>
      <c r="C34" s="332">
        <v>4614010170009</v>
      </c>
      <c r="D34" s="242" t="s">
        <v>117</v>
      </c>
      <c r="E34" s="243" t="s">
        <v>659</v>
      </c>
      <c r="F34" s="162">
        <v>55634.63</v>
      </c>
      <c r="G34" s="8"/>
      <c r="H34" s="214"/>
    </row>
    <row r="35" spans="2:8">
      <c r="B35" s="273" t="s">
        <v>540</v>
      </c>
      <c r="C35" s="332">
        <v>4614010170007</v>
      </c>
      <c r="D35" s="242" t="s">
        <v>118</v>
      </c>
      <c r="E35" s="243" t="s">
        <v>687</v>
      </c>
      <c r="F35" s="162">
        <v>68740.12</v>
      </c>
      <c r="G35" s="8"/>
      <c r="H35" s="214"/>
    </row>
    <row r="36" spans="2:8">
      <c r="B36" s="273" t="s">
        <v>541</v>
      </c>
      <c r="C36" s="332">
        <v>4614010170006</v>
      </c>
      <c r="D36" s="242" t="s">
        <v>332</v>
      </c>
      <c r="E36" s="243" t="s">
        <v>688</v>
      </c>
      <c r="F36" s="162">
        <v>87716.41</v>
      </c>
      <c r="G36" s="8" t="s">
        <v>346</v>
      </c>
      <c r="H36" s="214"/>
    </row>
    <row r="37" spans="2:8" ht="18">
      <c r="B37" s="371" t="s">
        <v>800</v>
      </c>
      <c r="C37" s="372"/>
      <c r="D37" s="373"/>
      <c r="E37" s="373"/>
      <c r="F37" s="373"/>
      <c r="G37" s="373"/>
      <c r="H37" s="214"/>
    </row>
    <row r="38" spans="2:8">
      <c r="B38" s="241" t="s">
        <v>801</v>
      </c>
      <c r="C38" s="326">
        <v>4614040010021</v>
      </c>
      <c r="D38" s="247" t="s">
        <v>109</v>
      </c>
      <c r="E38" s="243" t="s">
        <v>766</v>
      </c>
      <c r="F38" s="162">
        <v>26535.951666666664</v>
      </c>
      <c r="G38" s="11"/>
      <c r="H38" s="214"/>
    </row>
    <row r="39" spans="2:8">
      <c r="B39" s="241" t="s">
        <v>802</v>
      </c>
      <c r="C39" s="326">
        <v>4614040010022</v>
      </c>
      <c r="D39" s="247" t="s">
        <v>101</v>
      </c>
      <c r="E39" s="243" t="s">
        <v>770</v>
      </c>
      <c r="F39" s="162">
        <v>58562.364999999998</v>
      </c>
      <c r="G39" s="11"/>
      <c r="H39" s="214"/>
    </row>
    <row r="40" spans="2:8" s="262" customFormat="1">
      <c r="C40" s="333"/>
      <c r="G40" s="229"/>
    </row>
    <row r="41" spans="2:8" s="262" customFormat="1">
      <c r="C41" s="333"/>
      <c r="G41" s="229"/>
    </row>
    <row r="42" spans="2:8" s="262" customFormat="1">
      <c r="C42" s="333"/>
      <c r="G42" s="229"/>
    </row>
    <row r="43" spans="2:8" s="262" customFormat="1">
      <c r="C43" s="333"/>
      <c r="G43" s="229"/>
    </row>
    <row r="44" spans="2:8" s="262" customFormat="1">
      <c r="C44" s="333"/>
      <c r="G44" s="274"/>
    </row>
    <row r="45" spans="2:8" s="262" customFormat="1">
      <c r="C45" s="333"/>
      <c r="G45" s="274"/>
    </row>
    <row r="46" spans="2:8" s="229" customFormat="1">
      <c r="C46" s="316"/>
    </row>
    <row r="47" spans="2:8" s="229" customFormat="1">
      <c r="C47" s="316"/>
      <c r="G47" s="275"/>
    </row>
    <row r="48" spans="2:8" s="229" customFormat="1">
      <c r="C48" s="316"/>
    </row>
    <row r="49" spans="3:3" s="229" customFormat="1">
      <c r="C49" s="316"/>
    </row>
    <row r="50" spans="3:3" s="229" customFormat="1">
      <c r="C50" s="316"/>
    </row>
    <row r="51" spans="3:3" s="229" customFormat="1">
      <c r="C51" s="316"/>
    </row>
    <row r="52" spans="3:3" s="229" customFormat="1">
      <c r="C52" s="316"/>
    </row>
    <row r="53" spans="3:3" s="229" customFormat="1">
      <c r="C53" s="316"/>
    </row>
    <row r="54" spans="3:3" s="229" customFormat="1">
      <c r="C54" s="316"/>
    </row>
    <row r="55" spans="3:3" s="229" customFormat="1">
      <c r="C55" s="316"/>
    </row>
    <row r="56" spans="3:3" s="229" customFormat="1">
      <c r="C56" s="316"/>
    </row>
    <row r="57" spans="3:3" s="229" customFormat="1">
      <c r="C57" s="316"/>
    </row>
    <row r="58" spans="3:3" s="229" customFormat="1">
      <c r="C58" s="316"/>
    </row>
    <row r="59" spans="3:3" s="229" customFormat="1">
      <c r="C59" s="316"/>
    </row>
    <row r="60" spans="3:3" s="229" customFormat="1">
      <c r="C60" s="316"/>
    </row>
    <row r="61" spans="3:3" s="229" customFormat="1">
      <c r="C61" s="316"/>
    </row>
    <row r="62" spans="3:3" s="229" customFormat="1">
      <c r="C62" s="316"/>
    </row>
    <row r="63" spans="3:3" s="229" customFormat="1">
      <c r="C63" s="316"/>
    </row>
    <row r="64" spans="3:3" s="229" customFormat="1">
      <c r="C64" s="316"/>
    </row>
    <row r="65" spans="3:3" s="229" customFormat="1">
      <c r="C65" s="316"/>
    </row>
    <row r="66" spans="3:3" s="229" customFormat="1">
      <c r="C66" s="316"/>
    </row>
    <row r="67" spans="3:3" s="229" customFormat="1">
      <c r="C67" s="316"/>
    </row>
    <row r="68" spans="3:3" s="229" customFormat="1">
      <c r="C68" s="316"/>
    </row>
    <row r="69" spans="3:3" s="229" customFormat="1">
      <c r="C69" s="316"/>
    </row>
    <row r="70" spans="3:3" s="229" customFormat="1">
      <c r="C70" s="316"/>
    </row>
    <row r="71" spans="3:3" s="229" customFormat="1">
      <c r="C71" s="316"/>
    </row>
    <row r="72" spans="3:3" s="229" customFormat="1">
      <c r="C72" s="316"/>
    </row>
    <row r="73" spans="3:3" s="229" customFormat="1">
      <c r="C73" s="316"/>
    </row>
    <row r="74" spans="3:3" s="229" customFormat="1">
      <c r="C74" s="316"/>
    </row>
    <row r="75" spans="3:3" s="229" customFormat="1">
      <c r="C75" s="316"/>
    </row>
    <row r="76" spans="3:3" s="229" customFormat="1">
      <c r="C76" s="316"/>
    </row>
    <row r="77" spans="3:3" s="229" customFormat="1">
      <c r="C77" s="316"/>
    </row>
    <row r="78" spans="3:3" s="229" customFormat="1">
      <c r="C78" s="316"/>
    </row>
    <row r="79" spans="3:3" s="229" customFormat="1">
      <c r="C79" s="316"/>
    </row>
    <row r="80" spans="3:3" s="229" customFormat="1">
      <c r="C80" s="316"/>
    </row>
    <row r="81" spans="3:3" s="229" customFormat="1">
      <c r="C81" s="316"/>
    </row>
    <row r="82" spans="3:3" s="229" customFormat="1">
      <c r="C82" s="316"/>
    </row>
    <row r="83" spans="3:3" s="229" customFormat="1">
      <c r="C83" s="316"/>
    </row>
    <row r="84" spans="3:3" s="229" customFormat="1">
      <c r="C84" s="316"/>
    </row>
    <row r="85" spans="3:3" s="229" customFormat="1">
      <c r="C85" s="316"/>
    </row>
    <row r="86" spans="3:3" s="229" customFormat="1">
      <c r="C86" s="316"/>
    </row>
    <row r="87" spans="3:3" s="229" customFormat="1">
      <c r="C87" s="316"/>
    </row>
    <row r="88" spans="3:3" s="229" customFormat="1">
      <c r="C88" s="316"/>
    </row>
    <row r="89" spans="3:3" s="229" customFormat="1">
      <c r="C89" s="316"/>
    </row>
    <row r="90" spans="3:3" s="229" customFormat="1">
      <c r="C90" s="316"/>
    </row>
    <row r="91" spans="3:3" s="229" customFormat="1">
      <c r="C91" s="316"/>
    </row>
    <row r="92" spans="3:3" s="229" customFormat="1">
      <c r="C92" s="316"/>
    </row>
    <row r="93" spans="3:3" s="229" customFormat="1">
      <c r="C93" s="316"/>
    </row>
    <row r="94" spans="3:3" s="229" customFormat="1">
      <c r="C94" s="316"/>
    </row>
    <row r="95" spans="3:3" s="229" customFormat="1">
      <c r="C95" s="316"/>
    </row>
    <row r="96" spans="3:3" s="229" customFormat="1">
      <c r="C96" s="316"/>
    </row>
    <row r="97" spans="3:3" s="229" customFormat="1">
      <c r="C97" s="316"/>
    </row>
    <row r="98" spans="3:3" s="229" customFormat="1">
      <c r="C98" s="316"/>
    </row>
    <row r="99" spans="3:3" s="229" customFormat="1">
      <c r="C99" s="316"/>
    </row>
    <row r="100" spans="3:3" s="229" customFormat="1">
      <c r="C100" s="316"/>
    </row>
    <row r="101" spans="3:3" s="229" customFormat="1">
      <c r="C101" s="316"/>
    </row>
    <row r="102" spans="3:3" s="229" customFormat="1">
      <c r="C102" s="316"/>
    </row>
    <row r="103" spans="3:3" s="229" customFormat="1">
      <c r="C103" s="316"/>
    </row>
    <row r="104" spans="3:3" s="229" customFormat="1">
      <c r="C104" s="316"/>
    </row>
    <row r="105" spans="3:3" s="229" customFormat="1">
      <c r="C105" s="316"/>
    </row>
    <row r="106" spans="3:3" s="229" customFormat="1">
      <c r="C106" s="316"/>
    </row>
    <row r="107" spans="3:3" s="229" customFormat="1">
      <c r="C107" s="316"/>
    </row>
    <row r="108" spans="3:3" s="229" customFormat="1">
      <c r="C108" s="316"/>
    </row>
    <row r="109" spans="3:3" s="229" customFormat="1">
      <c r="C109" s="316"/>
    </row>
    <row r="110" spans="3:3" s="229" customFormat="1">
      <c r="C110" s="316"/>
    </row>
    <row r="111" spans="3:3" s="229" customFormat="1">
      <c r="C111" s="316"/>
    </row>
    <row r="112" spans="3:3" s="229" customFormat="1">
      <c r="C112" s="316"/>
    </row>
    <row r="113" spans="3:3" s="229" customFormat="1">
      <c r="C113" s="316"/>
    </row>
    <row r="114" spans="3:3" s="229" customFormat="1">
      <c r="C114" s="316"/>
    </row>
    <row r="115" spans="3:3" s="229" customFormat="1">
      <c r="C115" s="316"/>
    </row>
    <row r="116" spans="3:3" s="229" customFormat="1">
      <c r="C116" s="316"/>
    </row>
    <row r="117" spans="3:3" s="229" customFormat="1">
      <c r="C117" s="316"/>
    </row>
    <row r="118" spans="3:3" s="229" customFormat="1">
      <c r="C118" s="316"/>
    </row>
    <row r="119" spans="3:3" s="229" customFormat="1">
      <c r="C119" s="316"/>
    </row>
    <row r="120" spans="3:3" s="229" customFormat="1">
      <c r="C120" s="316"/>
    </row>
    <row r="121" spans="3:3" s="229" customFormat="1">
      <c r="C121" s="316"/>
    </row>
    <row r="122" spans="3:3" s="229" customFormat="1">
      <c r="C122" s="316"/>
    </row>
    <row r="123" spans="3:3" s="229" customFormat="1">
      <c r="C123" s="316"/>
    </row>
    <row r="124" spans="3:3" s="229" customFormat="1">
      <c r="C124" s="316"/>
    </row>
    <row r="125" spans="3:3" s="229" customFormat="1">
      <c r="C125" s="316"/>
    </row>
    <row r="126" spans="3:3" s="229" customFormat="1">
      <c r="C126" s="316"/>
    </row>
    <row r="127" spans="3:3" s="229" customFormat="1">
      <c r="C127" s="316"/>
    </row>
    <row r="128" spans="3:3" s="229" customFormat="1">
      <c r="C128" s="316"/>
    </row>
    <row r="129" spans="3:3" s="229" customFormat="1">
      <c r="C129" s="316"/>
    </row>
    <row r="130" spans="3:3" s="229" customFormat="1">
      <c r="C130" s="316"/>
    </row>
    <row r="131" spans="3:3" s="229" customFormat="1">
      <c r="C131" s="316"/>
    </row>
    <row r="132" spans="3:3" s="229" customFormat="1">
      <c r="C132" s="316"/>
    </row>
    <row r="133" spans="3:3" s="229" customFormat="1">
      <c r="C133" s="316"/>
    </row>
    <row r="134" spans="3:3" s="229" customFormat="1">
      <c r="C134" s="316"/>
    </row>
    <row r="135" spans="3:3" s="229" customFormat="1">
      <c r="C135" s="316"/>
    </row>
    <row r="136" spans="3:3" s="229" customFormat="1">
      <c r="C136" s="316"/>
    </row>
    <row r="137" spans="3:3" s="229" customFormat="1">
      <c r="C137" s="316"/>
    </row>
    <row r="138" spans="3:3" s="229" customFormat="1">
      <c r="C138" s="316"/>
    </row>
    <row r="139" spans="3:3" s="229" customFormat="1">
      <c r="C139" s="316"/>
    </row>
    <row r="140" spans="3:3" s="229" customFormat="1">
      <c r="C140" s="316"/>
    </row>
    <row r="141" spans="3:3" s="229" customFormat="1">
      <c r="C141" s="316"/>
    </row>
    <row r="142" spans="3:3" s="229" customFormat="1">
      <c r="C142" s="316"/>
    </row>
    <row r="143" spans="3:3" s="229" customFormat="1">
      <c r="C143" s="316"/>
    </row>
    <row r="144" spans="3:3" s="229" customFormat="1">
      <c r="C144" s="316"/>
    </row>
    <row r="145" spans="3:3" s="229" customFormat="1">
      <c r="C145" s="316"/>
    </row>
    <row r="146" spans="3:3" s="229" customFormat="1">
      <c r="C146" s="316"/>
    </row>
    <row r="147" spans="3:3" s="229" customFormat="1">
      <c r="C147" s="316"/>
    </row>
    <row r="148" spans="3:3" s="229" customFormat="1">
      <c r="C148" s="316"/>
    </row>
    <row r="149" spans="3:3" s="229" customFormat="1">
      <c r="C149" s="316"/>
    </row>
    <row r="150" spans="3:3" s="229" customFormat="1">
      <c r="C150" s="316"/>
    </row>
    <row r="151" spans="3:3" s="229" customFormat="1">
      <c r="C151" s="316"/>
    </row>
    <row r="152" spans="3:3" s="229" customFormat="1">
      <c r="C152" s="316"/>
    </row>
    <row r="153" spans="3:3" s="229" customFormat="1">
      <c r="C153" s="316"/>
    </row>
    <row r="154" spans="3:3" s="229" customFormat="1">
      <c r="C154" s="316"/>
    </row>
    <row r="155" spans="3:3" s="229" customFormat="1">
      <c r="C155" s="316"/>
    </row>
    <row r="156" spans="3:3" s="229" customFormat="1">
      <c r="C156" s="316"/>
    </row>
    <row r="157" spans="3:3" s="229" customFormat="1">
      <c r="C157" s="316"/>
    </row>
    <row r="158" spans="3:3" s="229" customFormat="1">
      <c r="C158" s="316"/>
    </row>
    <row r="159" spans="3:3" s="229" customFormat="1">
      <c r="C159" s="316"/>
    </row>
    <row r="160" spans="3:3" s="229" customFormat="1">
      <c r="C160" s="316"/>
    </row>
    <row r="161" spans="3:3" s="229" customFormat="1">
      <c r="C161" s="316"/>
    </row>
    <row r="162" spans="3:3" s="229" customFormat="1">
      <c r="C162" s="316"/>
    </row>
    <row r="163" spans="3:3" s="229" customFormat="1">
      <c r="C163" s="316"/>
    </row>
    <row r="164" spans="3:3" s="229" customFormat="1">
      <c r="C164" s="316"/>
    </row>
    <row r="165" spans="3:3" s="229" customFormat="1">
      <c r="C165" s="316"/>
    </row>
    <row r="166" spans="3:3" s="229" customFormat="1">
      <c r="C166" s="316"/>
    </row>
    <row r="167" spans="3:3" s="229" customFormat="1">
      <c r="C167" s="316"/>
    </row>
    <row r="168" spans="3:3" s="229" customFormat="1">
      <c r="C168" s="316"/>
    </row>
    <row r="169" spans="3:3" s="229" customFormat="1">
      <c r="C169" s="316"/>
    </row>
    <row r="170" spans="3:3" s="229" customFormat="1">
      <c r="C170" s="316"/>
    </row>
    <row r="171" spans="3:3" s="229" customFormat="1">
      <c r="C171" s="316"/>
    </row>
    <row r="172" spans="3:3" s="229" customFormat="1">
      <c r="C172" s="316"/>
    </row>
    <row r="173" spans="3:3" s="229" customFormat="1">
      <c r="C173" s="316"/>
    </row>
    <row r="174" spans="3:3" s="229" customFormat="1">
      <c r="C174" s="316"/>
    </row>
    <row r="175" spans="3:3" s="229" customFormat="1">
      <c r="C175" s="316"/>
    </row>
    <row r="176" spans="3:3" s="229" customFormat="1">
      <c r="C176" s="316"/>
    </row>
    <row r="177" spans="3:3" s="229" customFormat="1">
      <c r="C177" s="316"/>
    </row>
    <row r="178" spans="3:3" s="229" customFormat="1">
      <c r="C178" s="316"/>
    </row>
    <row r="179" spans="3:3" s="229" customFormat="1">
      <c r="C179" s="316"/>
    </row>
    <row r="180" spans="3:3" s="229" customFormat="1">
      <c r="C180" s="316"/>
    </row>
    <row r="181" spans="3:3" s="229" customFormat="1">
      <c r="C181" s="316"/>
    </row>
    <row r="182" spans="3:3" s="229" customFormat="1">
      <c r="C182" s="316"/>
    </row>
    <row r="183" spans="3:3" s="229" customFormat="1">
      <c r="C183" s="316"/>
    </row>
    <row r="184" spans="3:3" s="229" customFormat="1">
      <c r="C184" s="316"/>
    </row>
    <row r="185" spans="3:3" s="229" customFormat="1">
      <c r="C185" s="316"/>
    </row>
    <row r="186" spans="3:3" s="229" customFormat="1">
      <c r="C186" s="316"/>
    </row>
    <row r="187" spans="3:3" s="229" customFormat="1">
      <c r="C187" s="316"/>
    </row>
    <row r="188" spans="3:3" s="229" customFormat="1">
      <c r="C188" s="316"/>
    </row>
    <row r="189" spans="3:3" s="229" customFormat="1">
      <c r="C189" s="316"/>
    </row>
    <row r="190" spans="3:3" s="229" customFormat="1">
      <c r="C190" s="316"/>
    </row>
    <row r="191" spans="3:3" s="229" customFormat="1">
      <c r="C191" s="316"/>
    </row>
    <row r="192" spans="3:3" s="229" customFormat="1">
      <c r="C192" s="316"/>
    </row>
    <row r="193" spans="3:3" s="229" customFormat="1">
      <c r="C193" s="316"/>
    </row>
    <row r="194" spans="3:3" s="229" customFormat="1">
      <c r="C194" s="316"/>
    </row>
    <row r="195" spans="3:3" s="229" customFormat="1">
      <c r="C195" s="316"/>
    </row>
    <row r="196" spans="3:3" s="229" customFormat="1">
      <c r="C196" s="316"/>
    </row>
    <row r="197" spans="3:3" s="229" customFormat="1">
      <c r="C197" s="316"/>
    </row>
    <row r="198" spans="3:3" s="229" customFormat="1">
      <c r="C198" s="316"/>
    </row>
    <row r="199" spans="3:3" s="229" customFormat="1">
      <c r="C199" s="316"/>
    </row>
    <row r="200" spans="3:3" s="229" customFormat="1">
      <c r="C200" s="316"/>
    </row>
    <row r="201" spans="3:3" s="229" customFormat="1">
      <c r="C201" s="316"/>
    </row>
    <row r="202" spans="3:3" s="229" customFormat="1">
      <c r="C202" s="316"/>
    </row>
    <row r="203" spans="3:3" s="229" customFormat="1">
      <c r="C203" s="316"/>
    </row>
    <row r="204" spans="3:3" s="229" customFormat="1">
      <c r="C204" s="316"/>
    </row>
    <row r="205" spans="3:3" s="229" customFormat="1">
      <c r="C205" s="316"/>
    </row>
    <row r="206" spans="3:3" s="229" customFormat="1">
      <c r="C206" s="316"/>
    </row>
    <row r="207" spans="3:3" s="229" customFormat="1">
      <c r="C207" s="316"/>
    </row>
    <row r="208" spans="3:3" s="229" customFormat="1">
      <c r="C208" s="316"/>
    </row>
    <row r="209" spans="3:3" s="229" customFormat="1">
      <c r="C209" s="316"/>
    </row>
    <row r="210" spans="3:3" s="229" customFormat="1">
      <c r="C210" s="316"/>
    </row>
    <row r="211" spans="3:3" s="229" customFormat="1">
      <c r="C211" s="316"/>
    </row>
    <row r="212" spans="3:3" s="229" customFormat="1">
      <c r="C212" s="316"/>
    </row>
    <row r="213" spans="3:3" s="229" customFormat="1">
      <c r="C213" s="316"/>
    </row>
    <row r="214" spans="3:3" s="229" customFormat="1">
      <c r="C214" s="316"/>
    </row>
    <row r="215" spans="3:3" s="229" customFormat="1">
      <c r="C215" s="316"/>
    </row>
    <row r="216" spans="3:3" s="229" customFormat="1">
      <c r="C216" s="316"/>
    </row>
    <row r="217" spans="3:3" s="229" customFormat="1">
      <c r="C217" s="316"/>
    </row>
    <row r="218" spans="3:3" s="229" customFormat="1">
      <c r="C218" s="316"/>
    </row>
    <row r="219" spans="3:3" s="229" customFormat="1">
      <c r="C219" s="316"/>
    </row>
    <row r="220" spans="3:3" s="229" customFormat="1">
      <c r="C220" s="316"/>
    </row>
    <row r="221" spans="3:3" s="229" customFormat="1">
      <c r="C221" s="316"/>
    </row>
    <row r="222" spans="3:3" s="229" customFormat="1">
      <c r="C222" s="316"/>
    </row>
    <row r="223" spans="3:3" s="229" customFormat="1">
      <c r="C223" s="316"/>
    </row>
    <row r="224" spans="3:3" s="229" customFormat="1">
      <c r="C224" s="316"/>
    </row>
    <row r="225" spans="3:3" s="229" customFormat="1">
      <c r="C225" s="316"/>
    </row>
    <row r="226" spans="3:3" s="229" customFormat="1">
      <c r="C226" s="316"/>
    </row>
    <row r="227" spans="3:3" s="229" customFormat="1">
      <c r="C227" s="316"/>
    </row>
    <row r="228" spans="3:3" s="229" customFormat="1">
      <c r="C228" s="316"/>
    </row>
    <row r="229" spans="3:3" s="229" customFormat="1">
      <c r="C229" s="316"/>
    </row>
    <row r="230" spans="3:3" s="229" customFormat="1">
      <c r="C230" s="316"/>
    </row>
    <row r="231" spans="3:3" s="229" customFormat="1">
      <c r="C231" s="316"/>
    </row>
    <row r="232" spans="3:3" s="229" customFormat="1">
      <c r="C232" s="316"/>
    </row>
    <row r="233" spans="3:3" s="229" customFormat="1">
      <c r="C233" s="316"/>
    </row>
    <row r="234" spans="3:3" s="229" customFormat="1">
      <c r="C234" s="316"/>
    </row>
    <row r="235" spans="3:3" s="229" customFormat="1">
      <c r="C235" s="316"/>
    </row>
    <row r="236" spans="3:3" s="229" customFormat="1">
      <c r="C236" s="316"/>
    </row>
    <row r="237" spans="3:3" s="229" customFormat="1">
      <c r="C237" s="316"/>
    </row>
    <row r="238" spans="3:3" s="229" customFormat="1">
      <c r="C238" s="316"/>
    </row>
    <row r="239" spans="3:3" s="229" customFormat="1">
      <c r="C239" s="316"/>
    </row>
    <row r="240" spans="3:3" s="229" customFormat="1">
      <c r="C240" s="316"/>
    </row>
    <row r="241" spans="3:3" s="229" customFormat="1">
      <c r="C241" s="316"/>
    </row>
    <row r="242" spans="3:3" s="229" customFormat="1">
      <c r="C242" s="316"/>
    </row>
    <row r="243" spans="3:3" s="229" customFormat="1">
      <c r="C243" s="316"/>
    </row>
    <row r="244" spans="3:3" s="229" customFormat="1">
      <c r="C244" s="316"/>
    </row>
    <row r="245" spans="3:3" s="229" customFormat="1">
      <c r="C245" s="316"/>
    </row>
    <row r="246" spans="3:3" s="229" customFormat="1">
      <c r="C246" s="316"/>
    </row>
    <row r="247" spans="3:3" s="229" customFormat="1">
      <c r="C247" s="316"/>
    </row>
    <row r="248" spans="3:3" s="229" customFormat="1">
      <c r="C248" s="316"/>
    </row>
    <row r="249" spans="3:3" s="229" customFormat="1">
      <c r="C249" s="316"/>
    </row>
    <row r="250" spans="3:3" s="229" customFormat="1">
      <c r="C250" s="316"/>
    </row>
    <row r="251" spans="3:3" s="229" customFormat="1">
      <c r="C251" s="316"/>
    </row>
    <row r="252" spans="3:3" s="229" customFormat="1">
      <c r="C252" s="316"/>
    </row>
    <row r="253" spans="3:3" s="229" customFormat="1">
      <c r="C253" s="316"/>
    </row>
    <row r="254" spans="3:3" s="229" customFormat="1">
      <c r="C254" s="316"/>
    </row>
    <row r="255" spans="3:3" s="229" customFormat="1">
      <c r="C255" s="316"/>
    </row>
    <row r="256" spans="3:3" s="229" customFormat="1">
      <c r="C256" s="316"/>
    </row>
    <row r="257" spans="3:3" s="229" customFormat="1">
      <c r="C257" s="316"/>
    </row>
    <row r="258" spans="3:3" s="229" customFormat="1">
      <c r="C258" s="316"/>
    </row>
    <row r="259" spans="3:3" s="229" customFormat="1">
      <c r="C259" s="316"/>
    </row>
    <row r="260" spans="3:3" s="229" customFormat="1">
      <c r="C260" s="316"/>
    </row>
    <row r="261" spans="3:3" s="229" customFormat="1">
      <c r="C261" s="316"/>
    </row>
    <row r="262" spans="3:3" s="229" customFormat="1">
      <c r="C262" s="316"/>
    </row>
    <row r="263" spans="3:3" s="229" customFormat="1">
      <c r="C263" s="316"/>
    </row>
    <row r="264" spans="3:3" s="229" customFormat="1">
      <c r="C264" s="316"/>
    </row>
    <row r="265" spans="3:3" s="229" customFormat="1">
      <c r="C265" s="316"/>
    </row>
    <row r="266" spans="3:3" s="229" customFormat="1">
      <c r="C266" s="316"/>
    </row>
    <row r="267" spans="3:3" s="229" customFormat="1">
      <c r="C267" s="316"/>
    </row>
    <row r="268" spans="3:3" s="229" customFormat="1">
      <c r="C268" s="316"/>
    </row>
    <row r="269" spans="3:3" s="229" customFormat="1">
      <c r="C269" s="316"/>
    </row>
    <row r="270" spans="3:3" s="229" customFormat="1">
      <c r="C270" s="316"/>
    </row>
    <row r="271" spans="3:3" s="229" customFormat="1">
      <c r="C271" s="316"/>
    </row>
    <row r="272" spans="3:3" s="229" customFormat="1">
      <c r="C272" s="316"/>
    </row>
    <row r="273" spans="3:3" s="229" customFormat="1">
      <c r="C273" s="316"/>
    </row>
    <row r="274" spans="3:3" s="229" customFormat="1">
      <c r="C274" s="316"/>
    </row>
    <row r="275" spans="3:3" s="229" customFormat="1">
      <c r="C275" s="316"/>
    </row>
    <row r="276" spans="3:3" s="229" customFormat="1">
      <c r="C276" s="316"/>
    </row>
    <row r="277" spans="3:3" s="229" customFormat="1">
      <c r="C277" s="316"/>
    </row>
    <row r="278" spans="3:3" s="229" customFormat="1">
      <c r="C278" s="316"/>
    </row>
    <row r="279" spans="3:3" s="229" customFormat="1">
      <c r="C279" s="316"/>
    </row>
    <row r="280" spans="3:3" s="229" customFormat="1">
      <c r="C280" s="316"/>
    </row>
    <row r="281" spans="3:3" s="229" customFormat="1">
      <c r="C281" s="316"/>
    </row>
    <row r="282" spans="3:3" s="229" customFormat="1">
      <c r="C282" s="316"/>
    </row>
    <row r="283" spans="3:3" s="229" customFormat="1">
      <c r="C283" s="316"/>
    </row>
    <row r="284" spans="3:3" s="229" customFormat="1">
      <c r="C284" s="316"/>
    </row>
    <row r="285" spans="3:3" s="229" customFormat="1">
      <c r="C285" s="316"/>
    </row>
    <row r="286" spans="3:3" s="229" customFormat="1">
      <c r="C286" s="316"/>
    </row>
    <row r="287" spans="3:3" s="229" customFormat="1">
      <c r="C287" s="316"/>
    </row>
    <row r="288" spans="3:3" s="229" customFormat="1">
      <c r="C288" s="316"/>
    </row>
    <row r="289" spans="3:3" s="229" customFormat="1">
      <c r="C289" s="316"/>
    </row>
    <row r="290" spans="3:3" s="229" customFormat="1">
      <c r="C290" s="316"/>
    </row>
    <row r="291" spans="3:3" s="229" customFormat="1">
      <c r="C291" s="316"/>
    </row>
    <row r="292" spans="3:3" s="229" customFormat="1">
      <c r="C292" s="316"/>
    </row>
    <row r="293" spans="3:3" s="229" customFormat="1">
      <c r="C293" s="316"/>
    </row>
    <row r="294" spans="3:3" s="229" customFormat="1">
      <c r="C294" s="316"/>
    </row>
    <row r="295" spans="3:3" s="229" customFormat="1">
      <c r="C295" s="316"/>
    </row>
    <row r="296" spans="3:3" s="229" customFormat="1">
      <c r="C296" s="316"/>
    </row>
    <row r="297" spans="3:3" s="229" customFormat="1">
      <c r="C297" s="316"/>
    </row>
    <row r="298" spans="3:3" s="229" customFormat="1">
      <c r="C298" s="316"/>
    </row>
    <row r="299" spans="3:3" s="229" customFormat="1">
      <c r="C299" s="316"/>
    </row>
    <row r="300" spans="3:3" s="229" customFormat="1">
      <c r="C300" s="316"/>
    </row>
    <row r="301" spans="3:3" s="229" customFormat="1">
      <c r="C301" s="316"/>
    </row>
    <row r="302" spans="3:3" s="229" customFormat="1">
      <c r="C302" s="316"/>
    </row>
    <row r="303" spans="3:3" s="229" customFormat="1">
      <c r="C303" s="316"/>
    </row>
    <row r="304" spans="3:3" s="229" customFormat="1">
      <c r="C304" s="316"/>
    </row>
    <row r="305" spans="3:3" s="229" customFormat="1">
      <c r="C305" s="316"/>
    </row>
    <row r="306" spans="3:3" s="229" customFormat="1">
      <c r="C306" s="316"/>
    </row>
    <row r="307" spans="3:3" s="229" customFormat="1">
      <c r="C307" s="316"/>
    </row>
    <row r="308" spans="3:3" s="229" customFormat="1">
      <c r="C308" s="316"/>
    </row>
    <row r="309" spans="3:3" s="229" customFormat="1">
      <c r="C309" s="316"/>
    </row>
    <row r="310" spans="3:3" s="229" customFormat="1">
      <c r="C310" s="316"/>
    </row>
    <row r="311" spans="3:3" s="229" customFormat="1">
      <c r="C311" s="316"/>
    </row>
    <row r="312" spans="3:3" s="229" customFormat="1">
      <c r="C312" s="316"/>
    </row>
    <row r="313" spans="3:3" s="229" customFormat="1">
      <c r="C313" s="316"/>
    </row>
    <row r="314" spans="3:3" s="229" customFormat="1">
      <c r="C314" s="316"/>
    </row>
    <row r="315" spans="3:3" s="229" customFormat="1">
      <c r="C315" s="316"/>
    </row>
    <row r="316" spans="3:3" s="229" customFormat="1">
      <c r="C316" s="316"/>
    </row>
    <row r="317" spans="3:3" s="229" customFormat="1">
      <c r="C317" s="316"/>
    </row>
    <row r="318" spans="3:3" s="229" customFormat="1">
      <c r="C318" s="316"/>
    </row>
    <row r="319" spans="3:3" s="229" customFormat="1">
      <c r="C319" s="316"/>
    </row>
    <row r="320" spans="3:3" s="229" customFormat="1">
      <c r="C320" s="316"/>
    </row>
    <row r="321" spans="3:3" s="229" customFormat="1">
      <c r="C321" s="316"/>
    </row>
    <row r="322" spans="3:3" s="229" customFormat="1">
      <c r="C322" s="316"/>
    </row>
    <row r="323" spans="3:3" s="229" customFormat="1">
      <c r="C323" s="316"/>
    </row>
    <row r="324" spans="3:3" s="229" customFormat="1">
      <c r="C324" s="316"/>
    </row>
    <row r="325" spans="3:3" s="229" customFormat="1">
      <c r="C325" s="316"/>
    </row>
    <row r="326" spans="3:3" s="229" customFormat="1">
      <c r="C326" s="316"/>
    </row>
    <row r="327" spans="3:3" s="229" customFormat="1">
      <c r="C327" s="316"/>
    </row>
    <row r="328" spans="3:3" s="229" customFormat="1">
      <c r="C328" s="316"/>
    </row>
    <row r="329" spans="3:3" s="229" customFormat="1">
      <c r="C329" s="316"/>
    </row>
    <row r="330" spans="3:3" s="229" customFormat="1">
      <c r="C330" s="316"/>
    </row>
    <row r="331" spans="3:3" s="229" customFormat="1">
      <c r="C331" s="316"/>
    </row>
    <row r="332" spans="3:3" s="229" customFormat="1">
      <c r="C332" s="316"/>
    </row>
    <row r="333" spans="3:3" s="229" customFormat="1">
      <c r="C333" s="316"/>
    </row>
    <row r="334" spans="3:3" s="229" customFormat="1">
      <c r="C334" s="316"/>
    </row>
    <row r="335" spans="3:3" s="229" customFormat="1">
      <c r="C335" s="316"/>
    </row>
    <row r="336" spans="3:3" s="229" customFormat="1">
      <c r="C336" s="316"/>
    </row>
    <row r="337" spans="3:3" s="229" customFormat="1">
      <c r="C337" s="316"/>
    </row>
    <row r="338" spans="3:3" s="229" customFormat="1">
      <c r="C338" s="316"/>
    </row>
    <row r="339" spans="3:3" s="229" customFormat="1">
      <c r="C339" s="316"/>
    </row>
    <row r="340" spans="3:3" s="229" customFormat="1">
      <c r="C340" s="316"/>
    </row>
    <row r="341" spans="3:3" s="229" customFormat="1">
      <c r="C341" s="316"/>
    </row>
    <row r="342" spans="3:3" s="229" customFormat="1">
      <c r="C342" s="316"/>
    </row>
    <row r="343" spans="3:3" s="229" customFormat="1">
      <c r="C343" s="316"/>
    </row>
    <row r="344" spans="3:3" s="229" customFormat="1">
      <c r="C344" s="316"/>
    </row>
    <row r="345" spans="3:3" s="229" customFormat="1">
      <c r="C345" s="316"/>
    </row>
    <row r="346" spans="3:3" s="229" customFormat="1">
      <c r="C346" s="316"/>
    </row>
    <row r="347" spans="3:3" s="229" customFormat="1">
      <c r="C347" s="316"/>
    </row>
    <row r="348" spans="3:3" s="229" customFormat="1">
      <c r="C348" s="316"/>
    </row>
    <row r="349" spans="3:3" s="229" customFormat="1">
      <c r="C349" s="316"/>
    </row>
    <row r="350" spans="3:3" s="229" customFormat="1">
      <c r="C350" s="316"/>
    </row>
    <row r="351" spans="3:3" s="229" customFormat="1">
      <c r="C351" s="316"/>
    </row>
    <row r="352" spans="3:3" s="229" customFormat="1">
      <c r="C352" s="316"/>
    </row>
    <row r="353" spans="3:3" s="229" customFormat="1">
      <c r="C353" s="316"/>
    </row>
    <row r="354" spans="3:3" s="229" customFormat="1">
      <c r="C354" s="316"/>
    </row>
    <row r="355" spans="3:3" s="229" customFormat="1">
      <c r="C355" s="316"/>
    </row>
    <row r="356" spans="3:3" s="229" customFormat="1">
      <c r="C356" s="316"/>
    </row>
    <row r="357" spans="3:3" s="229" customFormat="1">
      <c r="C357" s="316"/>
    </row>
    <row r="358" spans="3:3" s="229" customFormat="1">
      <c r="C358" s="316"/>
    </row>
    <row r="359" spans="3:3" s="229" customFormat="1">
      <c r="C359" s="316"/>
    </row>
    <row r="360" spans="3:3" s="229" customFormat="1">
      <c r="C360" s="316"/>
    </row>
    <row r="361" spans="3:3" s="229" customFormat="1">
      <c r="C361" s="316"/>
    </row>
    <row r="362" spans="3:3" s="229" customFormat="1">
      <c r="C362" s="316"/>
    </row>
    <row r="363" spans="3:3" s="229" customFormat="1">
      <c r="C363" s="316"/>
    </row>
    <row r="364" spans="3:3" s="229" customFormat="1">
      <c r="C364" s="316"/>
    </row>
    <row r="365" spans="3:3" s="229" customFormat="1">
      <c r="C365" s="316"/>
    </row>
    <row r="366" spans="3:3" s="229" customFormat="1">
      <c r="C366" s="316"/>
    </row>
    <row r="367" spans="3:3" s="229" customFormat="1">
      <c r="C367" s="316"/>
    </row>
    <row r="368" spans="3:3" s="229" customFormat="1">
      <c r="C368" s="316"/>
    </row>
    <row r="369" spans="3:7" s="229" customFormat="1">
      <c r="C369" s="316"/>
    </row>
    <row r="370" spans="3:7" s="229" customFormat="1">
      <c r="C370" s="316"/>
    </row>
    <row r="371" spans="3:7" s="229" customFormat="1">
      <c r="C371" s="316"/>
    </row>
    <row r="372" spans="3:7" s="229" customFormat="1">
      <c r="C372" s="316"/>
    </row>
    <row r="373" spans="3:7">
      <c r="G373" s="229"/>
    </row>
    <row r="374" spans="3:7">
      <c r="G374" s="229"/>
    </row>
    <row r="375" spans="3:7">
      <c r="G375" s="229"/>
    </row>
    <row r="376" spans="3:7">
      <c r="G376" s="229"/>
    </row>
    <row r="377" spans="3:7">
      <c r="G377" s="229"/>
    </row>
    <row r="378" spans="3:7">
      <c r="G378" s="229"/>
    </row>
    <row r="379" spans="3:7">
      <c r="G379" s="229"/>
    </row>
    <row r="380" spans="3:7">
      <c r="G380" s="229"/>
    </row>
    <row r="381" spans="3:7">
      <c r="G381" s="229"/>
    </row>
    <row r="382" spans="3:7">
      <c r="G382" s="229"/>
    </row>
  </sheetData>
  <sheetProtection selectLockedCells="1"/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BD4C"/>
  </sheetPr>
  <dimension ref="A1:BV948"/>
  <sheetViews>
    <sheetView zoomScaleNormal="100" workbookViewId="0">
      <selection activeCell="B4" sqref="B4"/>
    </sheetView>
  </sheetViews>
  <sheetFormatPr defaultColWidth="9.46484375" defaultRowHeight="14.25"/>
  <cols>
    <col min="1" max="1" width="1.46484375" style="229" customWidth="1"/>
    <col min="2" max="2" width="21.53125" style="287" customWidth="1"/>
    <col min="3" max="3" width="21.53125" style="337" customWidth="1"/>
    <col min="4" max="5" width="18" style="76" customWidth="1"/>
    <col min="6" max="6" width="17.53125" style="266" customWidth="1"/>
    <col min="7" max="7" width="18.46484375" style="266" customWidth="1"/>
    <col min="8" max="8" width="4" style="229" customWidth="1"/>
    <col min="9" max="74" width="9.46484375" style="229"/>
    <col min="75" max="16384" width="9.46484375" style="76"/>
  </cols>
  <sheetData>
    <row r="1" spans="1:74" ht="141.75" customHeight="1">
      <c r="A1" s="536"/>
      <c r="B1" s="536"/>
      <c r="C1" s="536"/>
      <c r="D1" s="536"/>
      <c r="E1" s="536"/>
      <c r="F1" s="536"/>
      <c r="G1" s="536"/>
      <c r="H1" s="536"/>
    </row>
    <row r="2" spans="1:74" s="229" customFormat="1">
      <c r="B2" s="231"/>
      <c r="C2" s="330"/>
      <c r="F2" s="230"/>
      <c r="G2" s="230"/>
    </row>
    <row r="3" spans="1:74" s="229" customFormat="1">
      <c r="B3" s="200" t="s">
        <v>948</v>
      </c>
      <c r="C3" s="334"/>
      <c r="D3" s="269"/>
      <c r="E3" s="269"/>
      <c r="F3" s="276"/>
      <c r="G3" s="276"/>
      <c r="H3" s="269"/>
    </row>
    <row r="4" spans="1:74" ht="28.5">
      <c r="B4" s="4" t="s">
        <v>138</v>
      </c>
      <c r="C4" s="268" t="s">
        <v>725</v>
      </c>
      <c r="D4" s="5" t="s">
        <v>201</v>
      </c>
      <c r="E4" s="170" t="s">
        <v>607</v>
      </c>
      <c r="F4" s="6" t="s">
        <v>547</v>
      </c>
      <c r="G4" s="7" t="s">
        <v>345</v>
      </c>
      <c r="H4" s="269"/>
    </row>
    <row r="5" spans="1:74" ht="18.75" customHeight="1">
      <c r="B5" s="277" t="s">
        <v>894</v>
      </c>
      <c r="C5" s="335"/>
      <c r="D5" s="278"/>
      <c r="E5" s="278"/>
      <c r="F5" s="279"/>
      <c r="G5" s="280"/>
      <c r="H5" s="269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</row>
    <row r="6" spans="1:74" s="282" customFormat="1">
      <c r="A6" s="229"/>
      <c r="B6" s="257" t="s">
        <v>413</v>
      </c>
      <c r="C6" s="326">
        <v>4614010610012</v>
      </c>
      <c r="D6" s="242" t="s">
        <v>105</v>
      </c>
      <c r="E6" s="243" t="s">
        <v>651</v>
      </c>
      <c r="F6" s="162">
        <v>3183.79</v>
      </c>
      <c r="G6" s="69"/>
      <c r="H6" s="281"/>
      <c r="I6" s="258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58"/>
    </row>
    <row r="7" spans="1:74" s="282" customFormat="1">
      <c r="A7" s="229"/>
      <c r="B7" s="257" t="s">
        <v>414</v>
      </c>
      <c r="C7" s="326">
        <v>4614010610015</v>
      </c>
      <c r="D7" s="242" t="s">
        <v>15</v>
      </c>
      <c r="E7" s="243" t="s">
        <v>651</v>
      </c>
      <c r="F7" s="162">
        <v>3447.61</v>
      </c>
      <c r="G7" s="69"/>
      <c r="H7" s="281"/>
      <c r="I7" s="258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58"/>
    </row>
    <row r="8" spans="1:74" s="282" customFormat="1">
      <c r="A8" s="229"/>
      <c r="B8" s="257" t="s">
        <v>415</v>
      </c>
      <c r="C8" s="326">
        <v>4614010610002</v>
      </c>
      <c r="D8" s="242" t="s">
        <v>17</v>
      </c>
      <c r="E8" s="243" t="s">
        <v>640</v>
      </c>
      <c r="F8" s="162">
        <v>4700.0200000000004</v>
      </c>
      <c r="G8" s="69"/>
      <c r="H8" s="281"/>
      <c r="I8" s="258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</row>
    <row r="9" spans="1:74" s="282" customFormat="1">
      <c r="A9" s="229"/>
      <c r="B9" s="257" t="s">
        <v>416</v>
      </c>
      <c r="C9" s="326">
        <v>4614010610005</v>
      </c>
      <c r="D9" s="242" t="s">
        <v>326</v>
      </c>
      <c r="E9" s="243" t="s">
        <v>641</v>
      </c>
      <c r="F9" s="162">
        <v>7424.85</v>
      </c>
      <c r="G9" s="69"/>
      <c r="H9" s="281"/>
      <c r="I9" s="258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</row>
    <row r="10" spans="1:74" s="282" customFormat="1">
      <c r="A10" s="229"/>
      <c r="B10" s="257" t="s">
        <v>417</v>
      </c>
      <c r="C10" s="326">
        <v>4614010610008</v>
      </c>
      <c r="D10" s="242" t="s">
        <v>327</v>
      </c>
      <c r="E10" s="243" t="s">
        <v>665</v>
      </c>
      <c r="F10" s="162">
        <v>11130.31</v>
      </c>
      <c r="G10" s="69"/>
      <c r="H10" s="281"/>
      <c r="I10" s="258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</row>
    <row r="11" spans="1:74" s="282" customFormat="1">
      <c r="A11" s="229"/>
      <c r="B11" s="257" t="s">
        <v>418</v>
      </c>
      <c r="C11" s="326">
        <v>4614010610007</v>
      </c>
      <c r="D11" s="242" t="s">
        <v>113</v>
      </c>
      <c r="E11" s="243" t="s">
        <v>652</v>
      </c>
      <c r="F11" s="162">
        <v>13373.3</v>
      </c>
      <c r="G11" s="69"/>
      <c r="H11" s="281"/>
      <c r="I11" s="258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</row>
    <row r="12" spans="1:74" s="282" customFormat="1">
      <c r="A12" s="229"/>
      <c r="B12" s="257" t="s">
        <v>419</v>
      </c>
      <c r="C12" s="326">
        <v>4614010610010</v>
      </c>
      <c r="D12" s="242" t="s">
        <v>107</v>
      </c>
      <c r="E12" s="243" t="s">
        <v>653</v>
      </c>
      <c r="F12" s="162">
        <v>17654.189999999999</v>
      </c>
      <c r="G12" s="69"/>
      <c r="H12" s="281"/>
      <c r="I12" s="258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</row>
    <row r="13" spans="1:74" s="282" customFormat="1">
      <c r="A13" s="229"/>
      <c r="B13" s="257" t="s">
        <v>420</v>
      </c>
      <c r="C13" s="326">
        <v>4614010610009</v>
      </c>
      <c r="D13" s="242" t="s">
        <v>89</v>
      </c>
      <c r="E13" s="243" t="s">
        <v>689</v>
      </c>
      <c r="F13" s="162">
        <v>20843.95</v>
      </c>
      <c r="G13" s="69"/>
      <c r="H13" s="281"/>
      <c r="I13" s="258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8"/>
      <c r="BJ13" s="258"/>
      <c r="BK13" s="258"/>
      <c r="BL13" s="258"/>
      <c r="BM13" s="258"/>
      <c r="BN13" s="258"/>
      <c r="BO13" s="258"/>
      <c r="BP13" s="258"/>
      <c r="BQ13" s="258"/>
      <c r="BR13" s="258"/>
      <c r="BS13" s="258"/>
      <c r="BT13" s="258"/>
      <c r="BU13" s="258"/>
      <c r="BV13" s="258"/>
    </row>
    <row r="14" spans="1:74" s="282" customFormat="1">
      <c r="A14" s="229"/>
      <c r="B14" s="257" t="s">
        <v>421</v>
      </c>
      <c r="C14" s="326">
        <v>4614010610011</v>
      </c>
      <c r="D14" s="242" t="s">
        <v>108</v>
      </c>
      <c r="E14" s="243" t="s">
        <v>655</v>
      </c>
      <c r="F14" s="162">
        <v>27777.99</v>
      </c>
      <c r="G14" s="69" t="s">
        <v>346</v>
      </c>
      <c r="H14" s="281"/>
      <c r="I14" s="258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  <c r="BB14" s="258"/>
      <c r="BC14" s="258"/>
      <c r="BD14" s="258"/>
      <c r="BE14" s="258"/>
      <c r="BF14" s="258"/>
      <c r="BG14" s="258"/>
      <c r="BH14" s="258"/>
      <c r="BI14" s="258"/>
      <c r="BJ14" s="258"/>
      <c r="BK14" s="258"/>
      <c r="BL14" s="258"/>
      <c r="BM14" s="258"/>
      <c r="BN14" s="258"/>
      <c r="BO14" s="258"/>
      <c r="BP14" s="258"/>
      <c r="BQ14" s="258"/>
      <c r="BR14" s="258"/>
      <c r="BS14" s="258"/>
      <c r="BT14" s="258"/>
      <c r="BU14" s="258"/>
      <c r="BV14" s="258"/>
    </row>
    <row r="15" spans="1:74" s="282" customFormat="1">
      <c r="A15" s="229"/>
      <c r="B15" s="257" t="s">
        <v>422</v>
      </c>
      <c r="C15" s="326">
        <v>4614010610013</v>
      </c>
      <c r="D15" s="242" t="s">
        <v>92</v>
      </c>
      <c r="E15" s="243" t="s">
        <v>690</v>
      </c>
      <c r="F15" s="162">
        <v>29290.240000000002</v>
      </c>
      <c r="G15" s="69"/>
      <c r="H15" s="281"/>
      <c r="I15" s="258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</row>
    <row r="16" spans="1:74" s="282" customFormat="1">
      <c r="A16" s="229"/>
      <c r="B16" s="257" t="s">
        <v>513</v>
      </c>
      <c r="C16" s="326">
        <v>4614010610014</v>
      </c>
      <c r="D16" s="242" t="s">
        <v>115</v>
      </c>
      <c r="E16" s="243" t="s">
        <v>655</v>
      </c>
      <c r="F16" s="162">
        <v>30059.8</v>
      </c>
      <c r="G16" s="69" t="s">
        <v>346</v>
      </c>
      <c r="H16" s="281"/>
      <c r="I16" s="258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</row>
    <row r="17" spans="1:74" s="282" customFormat="1">
      <c r="A17" s="229"/>
      <c r="B17" s="257" t="s">
        <v>423</v>
      </c>
      <c r="C17" s="326">
        <v>4614010610017</v>
      </c>
      <c r="D17" s="242" t="s">
        <v>94</v>
      </c>
      <c r="E17" s="243" t="s">
        <v>691</v>
      </c>
      <c r="F17" s="162">
        <v>32777.67</v>
      </c>
      <c r="G17" s="69"/>
      <c r="H17" s="281"/>
      <c r="I17" s="258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AO17" s="258"/>
      <c r="AP17" s="258"/>
      <c r="AQ17" s="258"/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  <c r="BP17" s="258"/>
      <c r="BQ17" s="258"/>
      <c r="BR17" s="258"/>
      <c r="BS17" s="258"/>
      <c r="BT17" s="258"/>
      <c r="BU17" s="258"/>
      <c r="BV17" s="258"/>
    </row>
    <row r="18" spans="1:74" s="282" customFormat="1">
      <c r="A18" s="229"/>
      <c r="B18" s="257" t="s">
        <v>424</v>
      </c>
      <c r="C18" s="326">
        <v>4614010610001</v>
      </c>
      <c r="D18" s="242" t="s">
        <v>109</v>
      </c>
      <c r="E18" s="243" t="s">
        <v>658</v>
      </c>
      <c r="F18" s="162">
        <v>34439.25</v>
      </c>
      <c r="G18" s="69"/>
      <c r="H18" s="281"/>
      <c r="I18" s="258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8"/>
    </row>
    <row r="19" spans="1:74" s="282" customFormat="1">
      <c r="A19" s="229"/>
      <c r="B19" s="257" t="s">
        <v>425</v>
      </c>
      <c r="C19" s="326">
        <v>4614010610004</v>
      </c>
      <c r="D19" s="242" t="s">
        <v>114</v>
      </c>
      <c r="E19" s="243" t="s">
        <v>692</v>
      </c>
      <c r="F19" s="162">
        <v>46790.12</v>
      </c>
      <c r="G19" s="69" t="s">
        <v>346</v>
      </c>
      <c r="H19" s="281"/>
      <c r="I19" s="258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</row>
    <row r="20" spans="1:74" s="282" customFormat="1">
      <c r="A20" s="229"/>
      <c r="B20" s="257" t="s">
        <v>426</v>
      </c>
      <c r="C20" s="326">
        <v>4614010610006</v>
      </c>
      <c r="D20" s="242" t="s">
        <v>173</v>
      </c>
      <c r="E20" s="243" t="s">
        <v>638</v>
      </c>
      <c r="F20" s="162">
        <v>64835.56</v>
      </c>
      <c r="G20" s="69" t="s">
        <v>346</v>
      </c>
      <c r="H20" s="281"/>
      <c r="I20" s="258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58"/>
      <c r="BC20" s="258"/>
      <c r="BD20" s="258"/>
      <c r="BE20" s="258"/>
      <c r="BF20" s="258"/>
      <c r="BG20" s="258"/>
      <c r="BH20" s="258"/>
      <c r="BI20" s="258"/>
      <c r="BJ20" s="258"/>
      <c r="BK20" s="258"/>
      <c r="BL20" s="258"/>
      <c r="BM20" s="258"/>
      <c r="BN20" s="258"/>
      <c r="BO20" s="258"/>
      <c r="BP20" s="258"/>
      <c r="BQ20" s="258"/>
      <c r="BR20" s="258"/>
      <c r="BS20" s="258"/>
      <c r="BT20" s="258"/>
      <c r="BU20" s="258"/>
      <c r="BV20" s="258"/>
    </row>
    <row r="21" spans="1:74" s="229" customFormat="1">
      <c r="B21" s="283" t="s">
        <v>369</v>
      </c>
      <c r="C21" s="336"/>
      <c r="D21" s="283"/>
      <c r="E21" s="284"/>
      <c r="F21" s="283"/>
      <c r="G21" s="285"/>
      <c r="H21" s="281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</row>
    <row r="22" spans="1:74" s="229" customFormat="1">
      <c r="B22" s="257" t="s">
        <v>726</v>
      </c>
      <c r="C22" s="326">
        <v>4614010020003</v>
      </c>
      <c r="D22" s="242" t="s">
        <v>544</v>
      </c>
      <c r="E22" s="243" t="s">
        <v>651</v>
      </c>
      <c r="F22" s="162">
        <v>3478.47</v>
      </c>
      <c r="G22" s="69"/>
      <c r="H22" s="281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</row>
    <row r="23" spans="1:74" s="262" customFormat="1">
      <c r="B23" s="257" t="s">
        <v>370</v>
      </c>
      <c r="C23" s="326">
        <v>4614010020004</v>
      </c>
      <c r="D23" s="242" t="s">
        <v>17</v>
      </c>
      <c r="E23" s="243" t="s">
        <v>640</v>
      </c>
      <c r="F23" s="162">
        <v>5859.84</v>
      </c>
      <c r="G23" s="69"/>
      <c r="H23" s="281"/>
    </row>
    <row r="24" spans="1:74" s="262" customFormat="1">
      <c r="B24" s="257" t="s">
        <v>374</v>
      </c>
      <c r="C24" s="326">
        <v>4614010020008</v>
      </c>
      <c r="D24" s="242" t="s">
        <v>113</v>
      </c>
      <c r="E24" s="243" t="s">
        <v>631</v>
      </c>
      <c r="F24" s="162">
        <v>15461.97</v>
      </c>
      <c r="G24" s="69"/>
      <c r="H24" s="281"/>
    </row>
    <row r="25" spans="1:74" s="262" customFormat="1">
      <c r="B25" s="257" t="s">
        <v>371</v>
      </c>
      <c r="C25" s="326">
        <v>4614010020007</v>
      </c>
      <c r="D25" s="242" t="s">
        <v>89</v>
      </c>
      <c r="E25" s="243" t="s">
        <v>693</v>
      </c>
      <c r="F25" s="162">
        <v>24009.81</v>
      </c>
      <c r="G25" s="69"/>
      <c r="H25" s="281"/>
    </row>
    <row r="26" spans="1:74" s="262" customFormat="1">
      <c r="B26" s="257" t="s">
        <v>372</v>
      </c>
      <c r="C26" s="326">
        <v>4614010020001</v>
      </c>
      <c r="D26" s="242" t="s">
        <v>109</v>
      </c>
      <c r="E26" s="243" t="s">
        <v>694</v>
      </c>
      <c r="F26" s="162">
        <v>39218.92</v>
      </c>
      <c r="G26" s="69"/>
      <c r="H26" s="281"/>
    </row>
    <row r="27" spans="1:74" s="262" customFormat="1">
      <c r="B27" s="257" t="s">
        <v>373</v>
      </c>
      <c r="C27" s="326">
        <v>4614010020005</v>
      </c>
      <c r="D27" s="242" t="s">
        <v>118</v>
      </c>
      <c r="E27" s="243" t="s">
        <v>638</v>
      </c>
      <c r="F27" s="162">
        <v>71267.839999999997</v>
      </c>
      <c r="G27" s="69"/>
      <c r="H27" s="281"/>
    </row>
    <row r="28" spans="1:74" s="262" customFormat="1">
      <c r="C28" s="333"/>
      <c r="F28" s="286"/>
      <c r="G28" s="230"/>
    </row>
    <row r="29" spans="1:74" s="262" customFormat="1">
      <c r="C29" s="333"/>
      <c r="G29" s="230"/>
    </row>
    <row r="30" spans="1:74" s="262" customFormat="1">
      <c r="C30" s="333"/>
      <c r="G30" s="230"/>
    </row>
    <row r="31" spans="1:74" s="262" customFormat="1">
      <c r="C31" s="333"/>
      <c r="G31" s="230"/>
    </row>
    <row r="32" spans="1:74" s="262" customFormat="1">
      <c r="C32" s="333"/>
      <c r="G32" s="230"/>
    </row>
    <row r="33" spans="2:15" s="262" customFormat="1">
      <c r="C33" s="333"/>
      <c r="G33" s="230"/>
    </row>
    <row r="34" spans="2:15" s="262" customFormat="1">
      <c r="C34" s="333"/>
      <c r="G34" s="230"/>
    </row>
    <row r="35" spans="2:15" s="262" customFormat="1">
      <c r="C35" s="333"/>
      <c r="G35" s="230"/>
    </row>
    <row r="36" spans="2:15" s="262" customFormat="1">
      <c r="C36" s="333"/>
      <c r="G36" s="230"/>
    </row>
    <row r="37" spans="2:15" s="262" customFormat="1">
      <c r="C37" s="333"/>
      <c r="G37" s="230"/>
    </row>
    <row r="38" spans="2:15" s="262" customFormat="1">
      <c r="C38" s="333"/>
      <c r="G38" s="230"/>
    </row>
    <row r="39" spans="2:15" s="262" customFormat="1">
      <c r="C39" s="333"/>
      <c r="G39" s="230"/>
    </row>
    <row r="40" spans="2:15" s="262" customFormat="1">
      <c r="C40" s="333"/>
      <c r="G40" s="230"/>
    </row>
    <row r="41" spans="2:15" s="262" customFormat="1">
      <c r="C41" s="333"/>
      <c r="G41" s="230"/>
    </row>
    <row r="42" spans="2:15" s="262" customFormat="1">
      <c r="C42" s="333"/>
      <c r="G42" s="230"/>
    </row>
    <row r="43" spans="2:15" s="262" customFormat="1">
      <c r="C43" s="333"/>
      <c r="G43" s="230"/>
    </row>
    <row r="44" spans="2:15" s="262" customFormat="1">
      <c r="C44" s="333"/>
      <c r="G44" s="230"/>
    </row>
    <row r="45" spans="2:15" s="229" customFormat="1">
      <c r="B45" s="231"/>
      <c r="C45" s="330"/>
      <c r="F45" s="230"/>
      <c r="G45" s="230"/>
      <c r="J45" s="262"/>
      <c r="K45" s="262"/>
      <c r="L45" s="262"/>
      <c r="M45" s="262"/>
      <c r="N45" s="262"/>
      <c r="O45" s="262"/>
    </row>
    <row r="46" spans="2:15" s="229" customFormat="1">
      <c r="B46" s="231"/>
      <c r="C46" s="330"/>
      <c r="F46" s="230"/>
      <c r="G46" s="230"/>
      <c r="J46" s="262"/>
      <c r="K46" s="262"/>
      <c r="L46" s="262"/>
      <c r="M46" s="262"/>
      <c r="N46" s="262"/>
      <c r="O46" s="262"/>
    </row>
    <row r="47" spans="2:15" s="229" customFormat="1">
      <c r="B47" s="231"/>
      <c r="C47" s="330"/>
      <c r="F47" s="230"/>
      <c r="G47" s="230"/>
    </row>
    <row r="48" spans="2:15" s="229" customFormat="1">
      <c r="B48" s="231"/>
      <c r="C48" s="330"/>
      <c r="F48" s="230"/>
      <c r="G48" s="230"/>
    </row>
    <row r="49" spans="2:7" s="229" customFormat="1">
      <c r="B49" s="231"/>
      <c r="C49" s="330"/>
      <c r="F49" s="230"/>
      <c r="G49" s="230"/>
    </row>
    <row r="50" spans="2:7" s="229" customFormat="1">
      <c r="B50" s="231"/>
      <c r="C50" s="330"/>
      <c r="F50" s="230"/>
      <c r="G50" s="230"/>
    </row>
    <row r="51" spans="2:7" s="229" customFormat="1">
      <c r="B51" s="231"/>
      <c r="C51" s="330"/>
      <c r="F51" s="230"/>
      <c r="G51" s="230"/>
    </row>
    <row r="52" spans="2:7" s="229" customFormat="1">
      <c r="B52" s="231"/>
      <c r="C52" s="330"/>
      <c r="F52" s="230"/>
      <c r="G52" s="230"/>
    </row>
    <row r="53" spans="2:7" s="229" customFormat="1">
      <c r="B53" s="231"/>
      <c r="C53" s="330"/>
      <c r="F53" s="230"/>
      <c r="G53" s="230"/>
    </row>
    <row r="54" spans="2:7" s="229" customFormat="1">
      <c r="B54" s="231"/>
      <c r="C54" s="330"/>
      <c r="F54" s="230"/>
      <c r="G54" s="230"/>
    </row>
    <row r="55" spans="2:7" s="229" customFormat="1">
      <c r="B55" s="231"/>
      <c r="C55" s="330"/>
      <c r="F55" s="230"/>
      <c r="G55" s="230"/>
    </row>
    <row r="56" spans="2:7" s="229" customFormat="1">
      <c r="B56" s="231"/>
      <c r="C56" s="330"/>
      <c r="F56" s="230"/>
      <c r="G56" s="230"/>
    </row>
    <row r="57" spans="2:7" s="229" customFormat="1">
      <c r="B57" s="231"/>
      <c r="C57" s="330"/>
      <c r="F57" s="230"/>
      <c r="G57" s="230"/>
    </row>
    <row r="58" spans="2:7" s="229" customFormat="1">
      <c r="B58" s="231"/>
      <c r="C58" s="330"/>
      <c r="F58" s="230"/>
      <c r="G58" s="230"/>
    </row>
    <row r="59" spans="2:7" s="229" customFormat="1">
      <c r="B59" s="231"/>
      <c r="C59" s="330"/>
      <c r="F59" s="230"/>
      <c r="G59" s="230"/>
    </row>
    <row r="60" spans="2:7" s="229" customFormat="1">
      <c r="B60" s="231"/>
      <c r="C60" s="330"/>
      <c r="F60" s="230"/>
      <c r="G60" s="230"/>
    </row>
    <row r="61" spans="2:7" s="229" customFormat="1">
      <c r="B61" s="231"/>
      <c r="C61" s="330"/>
      <c r="F61" s="230"/>
      <c r="G61" s="230"/>
    </row>
    <row r="62" spans="2:7" s="229" customFormat="1">
      <c r="B62" s="231"/>
      <c r="C62" s="330"/>
      <c r="F62" s="230"/>
      <c r="G62" s="230"/>
    </row>
    <row r="63" spans="2:7" s="229" customFormat="1">
      <c r="B63" s="231"/>
      <c r="C63" s="330"/>
      <c r="F63" s="230"/>
      <c r="G63" s="230"/>
    </row>
    <row r="64" spans="2:7" s="229" customFormat="1">
      <c r="B64" s="231"/>
      <c r="C64" s="330"/>
      <c r="F64" s="230"/>
      <c r="G64" s="230"/>
    </row>
    <row r="65" spans="2:7" s="229" customFormat="1">
      <c r="B65" s="231"/>
      <c r="C65" s="330"/>
      <c r="F65" s="230"/>
      <c r="G65" s="230"/>
    </row>
    <row r="66" spans="2:7" s="229" customFormat="1">
      <c r="B66" s="231"/>
      <c r="C66" s="330"/>
      <c r="F66" s="230"/>
      <c r="G66" s="230"/>
    </row>
    <row r="67" spans="2:7" s="229" customFormat="1">
      <c r="B67" s="231"/>
      <c r="C67" s="330"/>
      <c r="F67" s="230"/>
      <c r="G67" s="230"/>
    </row>
    <row r="68" spans="2:7" s="229" customFormat="1">
      <c r="B68" s="231"/>
      <c r="C68" s="330"/>
      <c r="F68" s="230"/>
      <c r="G68" s="230"/>
    </row>
    <row r="69" spans="2:7" s="229" customFormat="1">
      <c r="B69" s="231"/>
      <c r="C69" s="330"/>
      <c r="F69" s="230"/>
      <c r="G69" s="230"/>
    </row>
    <row r="70" spans="2:7" s="229" customFormat="1">
      <c r="B70" s="231"/>
      <c r="C70" s="330"/>
      <c r="F70" s="230"/>
      <c r="G70" s="230"/>
    </row>
    <row r="71" spans="2:7" s="229" customFormat="1">
      <c r="B71" s="231"/>
      <c r="C71" s="330"/>
      <c r="F71" s="230"/>
      <c r="G71" s="230"/>
    </row>
    <row r="72" spans="2:7" s="229" customFormat="1">
      <c r="B72" s="231"/>
      <c r="C72" s="330"/>
      <c r="F72" s="230"/>
      <c r="G72" s="230"/>
    </row>
    <row r="73" spans="2:7" s="229" customFormat="1">
      <c r="B73" s="231"/>
      <c r="C73" s="330"/>
      <c r="F73" s="230"/>
      <c r="G73" s="230"/>
    </row>
    <row r="74" spans="2:7" s="229" customFormat="1">
      <c r="B74" s="231"/>
      <c r="C74" s="330"/>
      <c r="F74" s="230"/>
      <c r="G74" s="230"/>
    </row>
    <row r="75" spans="2:7" s="229" customFormat="1">
      <c r="B75" s="231"/>
      <c r="C75" s="330"/>
      <c r="F75" s="230"/>
      <c r="G75" s="230"/>
    </row>
    <row r="76" spans="2:7" s="229" customFormat="1">
      <c r="B76" s="231"/>
      <c r="C76" s="330"/>
      <c r="F76" s="230"/>
      <c r="G76" s="230"/>
    </row>
    <row r="77" spans="2:7" s="229" customFormat="1">
      <c r="B77" s="231"/>
      <c r="C77" s="330"/>
      <c r="F77" s="230"/>
      <c r="G77" s="230"/>
    </row>
    <row r="78" spans="2:7" s="229" customFormat="1">
      <c r="B78" s="231"/>
      <c r="C78" s="330"/>
      <c r="F78" s="230"/>
      <c r="G78" s="230"/>
    </row>
    <row r="79" spans="2:7" s="229" customFormat="1">
      <c r="B79" s="231"/>
      <c r="C79" s="330"/>
      <c r="F79" s="230"/>
      <c r="G79" s="230"/>
    </row>
    <row r="80" spans="2:7" s="229" customFormat="1">
      <c r="B80" s="231"/>
      <c r="C80" s="330"/>
      <c r="F80" s="230"/>
      <c r="G80" s="230"/>
    </row>
    <row r="81" spans="2:7" s="229" customFormat="1">
      <c r="B81" s="231"/>
      <c r="C81" s="330"/>
      <c r="F81" s="230"/>
      <c r="G81" s="230"/>
    </row>
    <row r="82" spans="2:7" s="229" customFormat="1">
      <c r="B82" s="231"/>
      <c r="C82" s="330"/>
      <c r="F82" s="230"/>
      <c r="G82" s="230"/>
    </row>
    <row r="83" spans="2:7" s="229" customFormat="1">
      <c r="B83" s="231"/>
      <c r="C83" s="330"/>
      <c r="F83" s="230"/>
      <c r="G83" s="230"/>
    </row>
    <row r="84" spans="2:7" s="229" customFormat="1">
      <c r="B84" s="231"/>
      <c r="C84" s="330"/>
      <c r="F84" s="230"/>
      <c r="G84" s="230"/>
    </row>
    <row r="85" spans="2:7" s="229" customFormat="1">
      <c r="B85" s="231"/>
      <c r="C85" s="330"/>
      <c r="F85" s="230"/>
      <c r="G85" s="230"/>
    </row>
    <row r="86" spans="2:7" s="229" customFormat="1">
      <c r="B86" s="231"/>
      <c r="C86" s="330"/>
      <c r="F86" s="230"/>
      <c r="G86" s="230"/>
    </row>
    <row r="87" spans="2:7" s="229" customFormat="1">
      <c r="B87" s="231"/>
      <c r="C87" s="330"/>
      <c r="F87" s="230"/>
      <c r="G87" s="230"/>
    </row>
    <row r="88" spans="2:7" s="229" customFormat="1">
      <c r="B88" s="231"/>
      <c r="C88" s="330"/>
      <c r="F88" s="230"/>
      <c r="G88" s="230"/>
    </row>
    <row r="89" spans="2:7" s="229" customFormat="1">
      <c r="B89" s="231"/>
      <c r="C89" s="330"/>
      <c r="F89" s="230"/>
      <c r="G89" s="230"/>
    </row>
    <row r="90" spans="2:7" s="229" customFormat="1">
      <c r="B90" s="231"/>
      <c r="C90" s="330"/>
      <c r="F90" s="230"/>
      <c r="G90" s="230"/>
    </row>
    <row r="91" spans="2:7" s="229" customFormat="1">
      <c r="B91" s="231"/>
      <c r="C91" s="330"/>
      <c r="F91" s="230"/>
      <c r="G91" s="230"/>
    </row>
    <row r="92" spans="2:7" s="229" customFormat="1">
      <c r="B92" s="231"/>
      <c r="C92" s="330"/>
      <c r="F92" s="230"/>
      <c r="G92" s="230"/>
    </row>
    <row r="93" spans="2:7" s="229" customFormat="1">
      <c r="B93" s="231"/>
      <c r="C93" s="330"/>
      <c r="F93" s="230"/>
      <c r="G93" s="230"/>
    </row>
    <row r="94" spans="2:7" s="229" customFormat="1">
      <c r="B94" s="231"/>
      <c r="C94" s="330"/>
      <c r="F94" s="230"/>
      <c r="G94" s="230"/>
    </row>
    <row r="95" spans="2:7" s="229" customFormat="1">
      <c r="B95" s="231"/>
      <c r="C95" s="330"/>
      <c r="F95" s="230"/>
      <c r="G95" s="230"/>
    </row>
    <row r="96" spans="2:7" s="229" customFormat="1">
      <c r="B96" s="231"/>
      <c r="C96" s="330"/>
      <c r="F96" s="230"/>
      <c r="G96" s="230"/>
    </row>
    <row r="97" spans="2:7" s="229" customFormat="1">
      <c r="B97" s="231"/>
      <c r="C97" s="330"/>
      <c r="F97" s="230"/>
      <c r="G97" s="230"/>
    </row>
    <row r="98" spans="2:7" s="229" customFormat="1">
      <c r="B98" s="231"/>
      <c r="C98" s="330"/>
      <c r="F98" s="230"/>
      <c r="G98" s="230"/>
    </row>
    <row r="99" spans="2:7" s="229" customFormat="1">
      <c r="B99" s="231"/>
      <c r="C99" s="330"/>
      <c r="F99" s="230"/>
      <c r="G99" s="230"/>
    </row>
    <row r="100" spans="2:7" s="229" customFormat="1">
      <c r="B100" s="231"/>
      <c r="C100" s="330"/>
      <c r="F100" s="230"/>
      <c r="G100" s="230"/>
    </row>
    <row r="101" spans="2:7" s="229" customFormat="1">
      <c r="B101" s="231"/>
      <c r="C101" s="330"/>
      <c r="F101" s="230"/>
      <c r="G101" s="230"/>
    </row>
    <row r="102" spans="2:7" s="229" customFormat="1">
      <c r="B102" s="231"/>
      <c r="C102" s="330"/>
      <c r="F102" s="230"/>
      <c r="G102" s="230"/>
    </row>
    <row r="103" spans="2:7" s="229" customFormat="1">
      <c r="B103" s="231"/>
      <c r="C103" s="330"/>
      <c r="F103" s="230"/>
      <c r="G103" s="230"/>
    </row>
    <row r="104" spans="2:7" s="229" customFormat="1">
      <c r="B104" s="231"/>
      <c r="C104" s="330"/>
      <c r="F104" s="230"/>
      <c r="G104" s="230"/>
    </row>
    <row r="105" spans="2:7" s="229" customFormat="1">
      <c r="B105" s="231"/>
      <c r="C105" s="330"/>
      <c r="F105" s="230"/>
      <c r="G105" s="230"/>
    </row>
    <row r="106" spans="2:7" s="229" customFormat="1">
      <c r="B106" s="231"/>
      <c r="C106" s="330"/>
      <c r="F106" s="230"/>
      <c r="G106" s="230"/>
    </row>
    <row r="107" spans="2:7" s="229" customFormat="1">
      <c r="B107" s="231"/>
      <c r="C107" s="330"/>
      <c r="F107" s="230"/>
      <c r="G107" s="230"/>
    </row>
    <row r="108" spans="2:7" s="229" customFormat="1">
      <c r="B108" s="231"/>
      <c r="C108" s="330"/>
      <c r="F108" s="230"/>
      <c r="G108" s="230"/>
    </row>
    <row r="109" spans="2:7" s="229" customFormat="1">
      <c r="B109" s="231"/>
      <c r="C109" s="330"/>
      <c r="F109" s="230"/>
      <c r="G109" s="230"/>
    </row>
    <row r="110" spans="2:7" s="229" customFormat="1">
      <c r="B110" s="231"/>
      <c r="C110" s="330"/>
      <c r="F110" s="230"/>
      <c r="G110" s="230"/>
    </row>
    <row r="111" spans="2:7" s="229" customFormat="1">
      <c r="B111" s="231"/>
      <c r="C111" s="330"/>
      <c r="F111" s="230"/>
      <c r="G111" s="230"/>
    </row>
    <row r="112" spans="2:7" s="229" customFormat="1">
      <c r="B112" s="231"/>
      <c r="C112" s="330"/>
      <c r="F112" s="230"/>
      <c r="G112" s="230"/>
    </row>
    <row r="113" spans="2:7" s="229" customFormat="1">
      <c r="B113" s="231"/>
      <c r="C113" s="330"/>
      <c r="F113" s="230"/>
      <c r="G113" s="230"/>
    </row>
    <row r="114" spans="2:7" s="229" customFormat="1">
      <c r="B114" s="231"/>
      <c r="C114" s="330"/>
      <c r="F114" s="230"/>
      <c r="G114" s="230"/>
    </row>
    <row r="115" spans="2:7" s="229" customFormat="1">
      <c r="B115" s="231"/>
      <c r="C115" s="330"/>
      <c r="F115" s="230"/>
      <c r="G115" s="230"/>
    </row>
    <row r="116" spans="2:7" s="229" customFormat="1">
      <c r="B116" s="231"/>
      <c r="C116" s="330"/>
      <c r="F116" s="230"/>
      <c r="G116" s="230"/>
    </row>
    <row r="117" spans="2:7" s="229" customFormat="1">
      <c r="B117" s="231"/>
      <c r="C117" s="330"/>
      <c r="F117" s="230"/>
      <c r="G117" s="230"/>
    </row>
    <row r="118" spans="2:7" s="229" customFormat="1">
      <c r="B118" s="231"/>
      <c r="C118" s="330"/>
      <c r="F118" s="230"/>
      <c r="G118" s="230"/>
    </row>
    <row r="119" spans="2:7" s="229" customFormat="1">
      <c r="B119" s="231"/>
      <c r="C119" s="330"/>
      <c r="F119" s="230"/>
      <c r="G119" s="230"/>
    </row>
    <row r="120" spans="2:7" s="229" customFormat="1">
      <c r="B120" s="231"/>
      <c r="C120" s="330"/>
      <c r="F120" s="230"/>
      <c r="G120" s="230"/>
    </row>
    <row r="121" spans="2:7" s="229" customFormat="1">
      <c r="B121" s="231"/>
      <c r="C121" s="330"/>
      <c r="F121" s="230"/>
      <c r="G121" s="230"/>
    </row>
    <row r="122" spans="2:7" s="229" customFormat="1">
      <c r="B122" s="231"/>
      <c r="C122" s="330"/>
      <c r="F122" s="230"/>
      <c r="G122" s="230"/>
    </row>
    <row r="123" spans="2:7" s="229" customFormat="1">
      <c r="B123" s="231"/>
      <c r="C123" s="330"/>
      <c r="F123" s="230"/>
      <c r="G123" s="230"/>
    </row>
    <row r="124" spans="2:7" s="229" customFormat="1">
      <c r="B124" s="231"/>
      <c r="C124" s="330"/>
      <c r="F124" s="230"/>
      <c r="G124" s="230"/>
    </row>
    <row r="125" spans="2:7" s="229" customFormat="1">
      <c r="B125" s="231"/>
      <c r="C125" s="330"/>
      <c r="F125" s="230"/>
      <c r="G125" s="230"/>
    </row>
    <row r="126" spans="2:7" s="229" customFormat="1">
      <c r="B126" s="231"/>
      <c r="C126" s="330"/>
      <c r="F126" s="230"/>
      <c r="G126" s="230"/>
    </row>
    <row r="127" spans="2:7" s="229" customFormat="1">
      <c r="B127" s="231"/>
      <c r="C127" s="330"/>
      <c r="F127" s="230"/>
      <c r="G127" s="230"/>
    </row>
    <row r="128" spans="2:7" s="229" customFormat="1">
      <c r="B128" s="231"/>
      <c r="C128" s="330"/>
      <c r="F128" s="230"/>
      <c r="G128" s="230"/>
    </row>
    <row r="129" spans="2:7" s="229" customFormat="1">
      <c r="B129" s="231"/>
      <c r="C129" s="330"/>
      <c r="F129" s="230"/>
      <c r="G129" s="230"/>
    </row>
    <row r="130" spans="2:7" s="229" customFormat="1">
      <c r="B130" s="231"/>
      <c r="C130" s="330"/>
      <c r="F130" s="230"/>
      <c r="G130" s="230"/>
    </row>
    <row r="131" spans="2:7" s="229" customFormat="1">
      <c r="B131" s="231"/>
      <c r="C131" s="330"/>
      <c r="F131" s="230"/>
      <c r="G131" s="230"/>
    </row>
    <row r="132" spans="2:7" s="229" customFormat="1">
      <c r="B132" s="231"/>
      <c r="C132" s="330"/>
      <c r="F132" s="230"/>
      <c r="G132" s="230"/>
    </row>
    <row r="133" spans="2:7" s="229" customFormat="1">
      <c r="B133" s="231"/>
      <c r="C133" s="330"/>
      <c r="F133" s="230"/>
      <c r="G133" s="230"/>
    </row>
    <row r="134" spans="2:7" s="229" customFormat="1">
      <c r="B134" s="231"/>
      <c r="C134" s="330"/>
      <c r="F134" s="230"/>
      <c r="G134" s="230"/>
    </row>
    <row r="135" spans="2:7" s="229" customFormat="1">
      <c r="B135" s="231"/>
      <c r="C135" s="330"/>
      <c r="F135" s="230"/>
      <c r="G135" s="230"/>
    </row>
    <row r="136" spans="2:7" s="229" customFormat="1">
      <c r="B136" s="231"/>
      <c r="C136" s="330"/>
      <c r="F136" s="230"/>
      <c r="G136" s="230"/>
    </row>
    <row r="137" spans="2:7" s="229" customFormat="1">
      <c r="B137" s="231"/>
      <c r="C137" s="330"/>
      <c r="F137" s="230"/>
      <c r="G137" s="230"/>
    </row>
    <row r="138" spans="2:7" s="229" customFormat="1">
      <c r="B138" s="231"/>
      <c r="C138" s="330"/>
      <c r="F138" s="230"/>
      <c r="G138" s="230"/>
    </row>
    <row r="139" spans="2:7" s="229" customFormat="1">
      <c r="B139" s="231"/>
      <c r="C139" s="330"/>
      <c r="F139" s="230"/>
      <c r="G139" s="230"/>
    </row>
    <row r="140" spans="2:7" s="229" customFormat="1">
      <c r="B140" s="231"/>
      <c r="C140" s="330"/>
      <c r="F140" s="230"/>
      <c r="G140" s="230"/>
    </row>
    <row r="141" spans="2:7" s="229" customFormat="1">
      <c r="B141" s="231"/>
      <c r="C141" s="330"/>
      <c r="F141" s="230"/>
      <c r="G141" s="230"/>
    </row>
    <row r="142" spans="2:7" s="229" customFormat="1">
      <c r="B142" s="231"/>
      <c r="C142" s="330"/>
      <c r="F142" s="230"/>
      <c r="G142" s="230"/>
    </row>
    <row r="143" spans="2:7" s="229" customFormat="1">
      <c r="B143" s="231"/>
      <c r="C143" s="330"/>
      <c r="F143" s="230"/>
      <c r="G143" s="230"/>
    </row>
    <row r="144" spans="2:7" s="229" customFormat="1">
      <c r="B144" s="231"/>
      <c r="C144" s="330"/>
      <c r="F144" s="230"/>
      <c r="G144" s="230"/>
    </row>
    <row r="145" spans="2:7" s="229" customFormat="1">
      <c r="B145" s="231"/>
      <c r="C145" s="330"/>
      <c r="F145" s="230"/>
      <c r="G145" s="230"/>
    </row>
    <row r="146" spans="2:7" s="229" customFormat="1">
      <c r="B146" s="231"/>
      <c r="C146" s="330"/>
      <c r="F146" s="230"/>
      <c r="G146" s="230"/>
    </row>
    <row r="147" spans="2:7" s="229" customFormat="1">
      <c r="B147" s="231"/>
      <c r="C147" s="330"/>
      <c r="F147" s="230"/>
      <c r="G147" s="230"/>
    </row>
    <row r="148" spans="2:7" s="229" customFormat="1">
      <c r="B148" s="231"/>
      <c r="C148" s="330"/>
      <c r="F148" s="230"/>
      <c r="G148" s="230"/>
    </row>
    <row r="149" spans="2:7" s="229" customFormat="1">
      <c r="B149" s="231"/>
      <c r="C149" s="330"/>
      <c r="F149" s="230"/>
      <c r="G149" s="230"/>
    </row>
    <row r="150" spans="2:7" s="229" customFormat="1">
      <c r="B150" s="231"/>
      <c r="C150" s="330"/>
      <c r="F150" s="230"/>
      <c r="G150" s="230"/>
    </row>
    <row r="151" spans="2:7" s="229" customFormat="1">
      <c r="B151" s="231"/>
      <c r="C151" s="330"/>
      <c r="F151" s="230"/>
      <c r="G151" s="230"/>
    </row>
    <row r="152" spans="2:7" s="229" customFormat="1">
      <c r="B152" s="231"/>
      <c r="C152" s="330"/>
      <c r="F152" s="230"/>
      <c r="G152" s="230"/>
    </row>
    <row r="153" spans="2:7" s="229" customFormat="1">
      <c r="B153" s="231"/>
      <c r="C153" s="330"/>
      <c r="F153" s="230"/>
      <c r="G153" s="230"/>
    </row>
    <row r="154" spans="2:7" s="229" customFormat="1">
      <c r="B154" s="231"/>
      <c r="C154" s="330"/>
      <c r="F154" s="230"/>
      <c r="G154" s="230"/>
    </row>
    <row r="155" spans="2:7" s="229" customFormat="1">
      <c r="B155" s="231"/>
      <c r="C155" s="330"/>
      <c r="F155" s="230"/>
      <c r="G155" s="230"/>
    </row>
    <row r="156" spans="2:7" s="229" customFormat="1">
      <c r="B156" s="231"/>
      <c r="C156" s="330"/>
      <c r="F156" s="230"/>
      <c r="G156" s="230"/>
    </row>
    <row r="157" spans="2:7" s="229" customFormat="1">
      <c r="B157" s="231"/>
      <c r="C157" s="330"/>
      <c r="F157" s="230"/>
      <c r="G157" s="230"/>
    </row>
    <row r="158" spans="2:7" s="229" customFormat="1">
      <c r="B158" s="231"/>
      <c r="C158" s="330"/>
      <c r="F158" s="230"/>
      <c r="G158" s="230"/>
    </row>
    <row r="159" spans="2:7" s="229" customFormat="1">
      <c r="B159" s="231"/>
      <c r="C159" s="330"/>
      <c r="F159" s="230"/>
      <c r="G159" s="230"/>
    </row>
    <row r="160" spans="2:7" s="229" customFormat="1">
      <c r="B160" s="231"/>
      <c r="C160" s="330"/>
      <c r="F160" s="230"/>
      <c r="G160" s="230"/>
    </row>
    <row r="161" spans="2:7" s="229" customFormat="1">
      <c r="B161" s="231"/>
      <c r="C161" s="330"/>
      <c r="F161" s="230"/>
      <c r="G161" s="230"/>
    </row>
    <row r="162" spans="2:7" s="229" customFormat="1">
      <c r="B162" s="231"/>
      <c r="C162" s="330"/>
      <c r="F162" s="230"/>
      <c r="G162" s="230"/>
    </row>
    <row r="163" spans="2:7" s="229" customFormat="1">
      <c r="B163" s="231"/>
      <c r="C163" s="330"/>
      <c r="F163" s="230"/>
      <c r="G163" s="230"/>
    </row>
    <row r="164" spans="2:7" s="229" customFormat="1">
      <c r="B164" s="231"/>
      <c r="C164" s="330"/>
      <c r="F164" s="230"/>
      <c r="G164" s="230"/>
    </row>
    <row r="165" spans="2:7" s="229" customFormat="1">
      <c r="B165" s="231"/>
      <c r="C165" s="330"/>
      <c r="F165" s="230"/>
      <c r="G165" s="230"/>
    </row>
    <row r="166" spans="2:7" s="229" customFormat="1">
      <c r="B166" s="231"/>
      <c r="C166" s="330"/>
      <c r="F166" s="230"/>
      <c r="G166" s="230"/>
    </row>
    <row r="167" spans="2:7" s="229" customFormat="1">
      <c r="B167" s="231"/>
      <c r="C167" s="330"/>
      <c r="F167" s="230"/>
      <c r="G167" s="230"/>
    </row>
    <row r="168" spans="2:7" s="229" customFormat="1">
      <c r="B168" s="231"/>
      <c r="C168" s="330"/>
      <c r="F168" s="230"/>
      <c r="G168" s="230"/>
    </row>
    <row r="169" spans="2:7" s="229" customFormat="1">
      <c r="B169" s="231"/>
      <c r="C169" s="330"/>
      <c r="F169" s="230"/>
      <c r="G169" s="230"/>
    </row>
    <row r="170" spans="2:7" s="229" customFormat="1">
      <c r="B170" s="231"/>
      <c r="C170" s="330"/>
      <c r="F170" s="230"/>
      <c r="G170" s="230"/>
    </row>
    <row r="171" spans="2:7" s="229" customFormat="1">
      <c r="B171" s="231"/>
      <c r="C171" s="330"/>
      <c r="F171" s="230"/>
      <c r="G171" s="230"/>
    </row>
    <row r="172" spans="2:7" s="229" customFormat="1">
      <c r="B172" s="231"/>
      <c r="C172" s="330"/>
      <c r="F172" s="230"/>
      <c r="G172" s="230"/>
    </row>
    <row r="173" spans="2:7" s="229" customFormat="1">
      <c r="B173" s="231"/>
      <c r="C173" s="330"/>
      <c r="F173" s="230"/>
      <c r="G173" s="230"/>
    </row>
    <row r="174" spans="2:7" s="229" customFormat="1">
      <c r="B174" s="231"/>
      <c r="C174" s="330"/>
      <c r="F174" s="230"/>
      <c r="G174" s="230"/>
    </row>
    <row r="175" spans="2:7" s="229" customFormat="1">
      <c r="B175" s="231"/>
      <c r="C175" s="330"/>
      <c r="F175" s="230"/>
      <c r="G175" s="230"/>
    </row>
    <row r="176" spans="2:7" s="229" customFormat="1">
      <c r="B176" s="231"/>
      <c r="C176" s="330"/>
      <c r="F176" s="230"/>
      <c r="G176" s="230"/>
    </row>
    <row r="177" spans="2:7" s="229" customFormat="1">
      <c r="B177" s="231"/>
      <c r="C177" s="330"/>
      <c r="F177" s="230"/>
      <c r="G177" s="230"/>
    </row>
    <row r="178" spans="2:7" s="229" customFormat="1">
      <c r="B178" s="231"/>
      <c r="C178" s="330"/>
      <c r="F178" s="230"/>
      <c r="G178" s="230"/>
    </row>
    <row r="179" spans="2:7" s="229" customFormat="1">
      <c r="B179" s="231"/>
      <c r="C179" s="330"/>
      <c r="F179" s="230"/>
      <c r="G179" s="230"/>
    </row>
    <row r="180" spans="2:7" s="229" customFormat="1">
      <c r="B180" s="231"/>
      <c r="C180" s="330"/>
      <c r="F180" s="230"/>
      <c r="G180" s="230"/>
    </row>
    <row r="181" spans="2:7" s="229" customFormat="1">
      <c r="B181" s="231"/>
      <c r="C181" s="330"/>
      <c r="F181" s="230"/>
      <c r="G181" s="230"/>
    </row>
    <row r="182" spans="2:7" s="229" customFormat="1">
      <c r="B182" s="231"/>
      <c r="C182" s="330"/>
      <c r="F182" s="230"/>
      <c r="G182" s="230"/>
    </row>
    <row r="183" spans="2:7" s="229" customFormat="1">
      <c r="B183" s="231"/>
      <c r="C183" s="330"/>
      <c r="F183" s="230"/>
      <c r="G183" s="230"/>
    </row>
    <row r="184" spans="2:7" s="229" customFormat="1">
      <c r="B184" s="231"/>
      <c r="C184" s="330"/>
      <c r="F184" s="230"/>
      <c r="G184" s="230"/>
    </row>
    <row r="185" spans="2:7" s="229" customFormat="1">
      <c r="B185" s="231"/>
      <c r="C185" s="330"/>
      <c r="F185" s="230"/>
      <c r="G185" s="230"/>
    </row>
    <row r="186" spans="2:7" s="229" customFormat="1">
      <c r="B186" s="231"/>
      <c r="C186" s="330"/>
      <c r="F186" s="230"/>
      <c r="G186" s="230"/>
    </row>
    <row r="187" spans="2:7" s="229" customFormat="1">
      <c r="B187" s="231"/>
      <c r="C187" s="330"/>
      <c r="F187" s="230"/>
      <c r="G187" s="230"/>
    </row>
    <row r="188" spans="2:7" s="229" customFormat="1">
      <c r="B188" s="231"/>
      <c r="C188" s="330"/>
      <c r="F188" s="230"/>
      <c r="G188" s="230"/>
    </row>
    <row r="189" spans="2:7" s="229" customFormat="1">
      <c r="B189" s="231"/>
      <c r="C189" s="330"/>
      <c r="F189" s="230"/>
      <c r="G189" s="230"/>
    </row>
    <row r="190" spans="2:7" s="229" customFormat="1">
      <c r="B190" s="231"/>
      <c r="C190" s="330"/>
      <c r="F190" s="230"/>
      <c r="G190" s="230"/>
    </row>
    <row r="191" spans="2:7" s="229" customFormat="1">
      <c r="B191" s="231"/>
      <c r="C191" s="330"/>
      <c r="F191" s="230"/>
      <c r="G191" s="230"/>
    </row>
    <row r="192" spans="2:7" s="229" customFormat="1">
      <c r="B192" s="231"/>
      <c r="C192" s="330"/>
      <c r="F192" s="230"/>
      <c r="G192" s="230"/>
    </row>
    <row r="193" spans="2:7" s="229" customFormat="1">
      <c r="B193" s="231"/>
      <c r="C193" s="330"/>
      <c r="F193" s="230"/>
      <c r="G193" s="230"/>
    </row>
    <row r="194" spans="2:7" s="229" customFormat="1">
      <c r="B194" s="231"/>
      <c r="C194" s="330"/>
      <c r="F194" s="230"/>
      <c r="G194" s="230"/>
    </row>
    <row r="195" spans="2:7" s="229" customFormat="1">
      <c r="B195" s="231"/>
      <c r="C195" s="330"/>
      <c r="F195" s="230"/>
      <c r="G195" s="230"/>
    </row>
    <row r="196" spans="2:7" s="229" customFormat="1">
      <c r="B196" s="231"/>
      <c r="C196" s="330"/>
      <c r="F196" s="230"/>
      <c r="G196" s="230"/>
    </row>
    <row r="197" spans="2:7" s="229" customFormat="1">
      <c r="B197" s="231"/>
      <c r="C197" s="330"/>
      <c r="F197" s="230"/>
      <c r="G197" s="230"/>
    </row>
    <row r="198" spans="2:7" s="229" customFormat="1">
      <c r="B198" s="231"/>
      <c r="C198" s="330"/>
      <c r="F198" s="230"/>
      <c r="G198" s="230"/>
    </row>
    <row r="199" spans="2:7" s="229" customFormat="1">
      <c r="B199" s="231"/>
      <c r="C199" s="330"/>
      <c r="F199" s="230"/>
      <c r="G199" s="230"/>
    </row>
    <row r="200" spans="2:7" s="229" customFormat="1">
      <c r="B200" s="231"/>
      <c r="C200" s="330"/>
      <c r="F200" s="230"/>
      <c r="G200" s="230"/>
    </row>
    <row r="201" spans="2:7" s="229" customFormat="1">
      <c r="B201" s="231"/>
      <c r="C201" s="330"/>
      <c r="F201" s="230"/>
      <c r="G201" s="230"/>
    </row>
    <row r="202" spans="2:7" s="229" customFormat="1">
      <c r="B202" s="231"/>
      <c r="C202" s="330"/>
      <c r="F202" s="230"/>
      <c r="G202" s="230"/>
    </row>
    <row r="203" spans="2:7" s="229" customFormat="1">
      <c r="B203" s="231"/>
      <c r="C203" s="330"/>
      <c r="F203" s="230"/>
      <c r="G203" s="230"/>
    </row>
    <row r="204" spans="2:7" s="229" customFormat="1">
      <c r="B204" s="231"/>
      <c r="C204" s="330"/>
      <c r="F204" s="230"/>
      <c r="G204" s="230"/>
    </row>
    <row r="205" spans="2:7" s="229" customFormat="1">
      <c r="B205" s="231"/>
      <c r="C205" s="330"/>
      <c r="F205" s="230"/>
      <c r="G205" s="230"/>
    </row>
    <row r="206" spans="2:7" s="229" customFormat="1">
      <c r="B206" s="231"/>
      <c r="C206" s="330"/>
      <c r="F206" s="230"/>
      <c r="G206" s="230"/>
    </row>
    <row r="207" spans="2:7" s="229" customFormat="1">
      <c r="B207" s="231"/>
      <c r="C207" s="330"/>
      <c r="F207" s="230"/>
      <c r="G207" s="230"/>
    </row>
    <row r="208" spans="2:7" s="229" customFormat="1">
      <c r="B208" s="231"/>
      <c r="C208" s="330"/>
      <c r="F208" s="230"/>
      <c r="G208" s="230"/>
    </row>
    <row r="209" spans="2:7" s="229" customFormat="1">
      <c r="B209" s="231"/>
      <c r="C209" s="330"/>
      <c r="F209" s="230"/>
      <c r="G209" s="230"/>
    </row>
    <row r="210" spans="2:7" s="229" customFormat="1">
      <c r="B210" s="231"/>
      <c r="C210" s="330"/>
      <c r="F210" s="230"/>
      <c r="G210" s="230"/>
    </row>
    <row r="211" spans="2:7" s="229" customFormat="1">
      <c r="B211" s="231"/>
      <c r="C211" s="330"/>
      <c r="F211" s="230"/>
      <c r="G211" s="230"/>
    </row>
    <row r="212" spans="2:7" s="229" customFormat="1">
      <c r="B212" s="231"/>
      <c r="C212" s="330"/>
      <c r="F212" s="230"/>
      <c r="G212" s="230"/>
    </row>
    <row r="213" spans="2:7" s="229" customFormat="1">
      <c r="B213" s="231"/>
      <c r="C213" s="330"/>
      <c r="F213" s="230"/>
      <c r="G213" s="230"/>
    </row>
    <row r="214" spans="2:7" s="229" customFormat="1">
      <c r="B214" s="231"/>
      <c r="C214" s="330"/>
      <c r="F214" s="230"/>
      <c r="G214" s="230"/>
    </row>
    <row r="215" spans="2:7" s="229" customFormat="1">
      <c r="B215" s="231"/>
      <c r="C215" s="330"/>
      <c r="F215" s="230"/>
      <c r="G215" s="230"/>
    </row>
    <row r="216" spans="2:7" s="229" customFormat="1">
      <c r="B216" s="231"/>
      <c r="C216" s="330"/>
      <c r="F216" s="230"/>
      <c r="G216" s="230"/>
    </row>
    <row r="217" spans="2:7" s="229" customFormat="1">
      <c r="B217" s="231"/>
      <c r="C217" s="330"/>
      <c r="F217" s="230"/>
      <c r="G217" s="230"/>
    </row>
    <row r="218" spans="2:7" s="229" customFormat="1">
      <c r="B218" s="231"/>
      <c r="C218" s="330"/>
      <c r="F218" s="230"/>
      <c r="G218" s="230"/>
    </row>
    <row r="219" spans="2:7" s="229" customFormat="1">
      <c r="B219" s="231"/>
      <c r="C219" s="330"/>
      <c r="F219" s="230"/>
      <c r="G219" s="230"/>
    </row>
    <row r="220" spans="2:7" s="229" customFormat="1">
      <c r="B220" s="231"/>
      <c r="C220" s="330"/>
      <c r="F220" s="230"/>
      <c r="G220" s="230"/>
    </row>
    <row r="221" spans="2:7" s="229" customFormat="1">
      <c r="B221" s="231"/>
      <c r="C221" s="330"/>
      <c r="F221" s="230"/>
      <c r="G221" s="230"/>
    </row>
    <row r="222" spans="2:7" s="229" customFormat="1">
      <c r="B222" s="231"/>
      <c r="C222" s="330"/>
      <c r="F222" s="230"/>
      <c r="G222" s="230"/>
    </row>
    <row r="223" spans="2:7" s="229" customFormat="1">
      <c r="B223" s="231"/>
      <c r="C223" s="330"/>
      <c r="F223" s="230"/>
      <c r="G223" s="230"/>
    </row>
    <row r="224" spans="2:7" s="229" customFormat="1">
      <c r="B224" s="231"/>
      <c r="C224" s="330"/>
      <c r="F224" s="230"/>
      <c r="G224" s="230"/>
    </row>
    <row r="225" spans="2:7" s="229" customFormat="1">
      <c r="B225" s="231"/>
      <c r="C225" s="330"/>
      <c r="F225" s="230"/>
      <c r="G225" s="230"/>
    </row>
    <row r="226" spans="2:7" s="229" customFormat="1">
      <c r="B226" s="231"/>
      <c r="C226" s="330"/>
      <c r="F226" s="230"/>
      <c r="G226" s="230"/>
    </row>
    <row r="227" spans="2:7" s="229" customFormat="1">
      <c r="B227" s="231"/>
      <c r="C227" s="330"/>
      <c r="F227" s="230"/>
      <c r="G227" s="230"/>
    </row>
    <row r="228" spans="2:7" s="229" customFormat="1">
      <c r="B228" s="231"/>
      <c r="C228" s="330"/>
      <c r="F228" s="230"/>
      <c r="G228" s="230"/>
    </row>
    <row r="229" spans="2:7" s="229" customFormat="1">
      <c r="B229" s="231"/>
      <c r="C229" s="330"/>
      <c r="F229" s="230"/>
      <c r="G229" s="230"/>
    </row>
    <row r="230" spans="2:7" s="229" customFormat="1">
      <c r="B230" s="231"/>
      <c r="C230" s="330"/>
      <c r="F230" s="230"/>
      <c r="G230" s="230"/>
    </row>
    <row r="231" spans="2:7" s="229" customFormat="1">
      <c r="B231" s="231"/>
      <c r="C231" s="330"/>
      <c r="F231" s="230"/>
      <c r="G231" s="230"/>
    </row>
    <row r="232" spans="2:7" s="229" customFormat="1">
      <c r="B232" s="231"/>
      <c r="C232" s="330"/>
      <c r="F232" s="230"/>
      <c r="G232" s="230"/>
    </row>
    <row r="233" spans="2:7" s="229" customFormat="1">
      <c r="B233" s="231"/>
      <c r="C233" s="330"/>
      <c r="F233" s="230"/>
      <c r="G233" s="230"/>
    </row>
    <row r="234" spans="2:7" s="229" customFormat="1">
      <c r="B234" s="231"/>
      <c r="C234" s="330"/>
      <c r="F234" s="230"/>
      <c r="G234" s="230"/>
    </row>
    <row r="235" spans="2:7" s="229" customFormat="1">
      <c r="B235" s="231"/>
      <c r="C235" s="330"/>
      <c r="F235" s="230"/>
      <c r="G235" s="230"/>
    </row>
    <row r="236" spans="2:7" s="229" customFormat="1">
      <c r="B236" s="231"/>
      <c r="C236" s="330"/>
      <c r="F236" s="230"/>
      <c r="G236" s="230"/>
    </row>
    <row r="237" spans="2:7" s="229" customFormat="1">
      <c r="B237" s="231"/>
      <c r="C237" s="330"/>
      <c r="F237" s="230"/>
      <c r="G237" s="230"/>
    </row>
    <row r="238" spans="2:7" s="229" customFormat="1">
      <c r="B238" s="231"/>
      <c r="C238" s="330"/>
      <c r="F238" s="230"/>
      <c r="G238" s="230"/>
    </row>
    <row r="239" spans="2:7" s="229" customFormat="1">
      <c r="B239" s="231"/>
      <c r="C239" s="330"/>
      <c r="F239" s="230"/>
      <c r="G239" s="230"/>
    </row>
    <row r="240" spans="2:7" s="229" customFormat="1">
      <c r="B240" s="231"/>
      <c r="C240" s="330"/>
      <c r="F240" s="230"/>
      <c r="G240" s="230"/>
    </row>
    <row r="241" spans="2:7" s="229" customFormat="1">
      <c r="B241" s="231"/>
      <c r="C241" s="330"/>
      <c r="F241" s="230"/>
      <c r="G241" s="230"/>
    </row>
    <row r="242" spans="2:7" s="229" customFormat="1">
      <c r="B242" s="231"/>
      <c r="C242" s="330"/>
      <c r="F242" s="230"/>
      <c r="G242" s="230"/>
    </row>
    <row r="243" spans="2:7" s="229" customFormat="1">
      <c r="B243" s="231"/>
      <c r="C243" s="330"/>
      <c r="F243" s="230"/>
      <c r="G243" s="230"/>
    </row>
    <row r="244" spans="2:7" s="229" customFormat="1">
      <c r="B244" s="231"/>
      <c r="C244" s="330"/>
      <c r="F244" s="230"/>
      <c r="G244" s="230"/>
    </row>
    <row r="245" spans="2:7" s="229" customFormat="1">
      <c r="B245" s="231"/>
      <c r="C245" s="330"/>
      <c r="F245" s="230"/>
      <c r="G245" s="230"/>
    </row>
    <row r="246" spans="2:7" s="229" customFormat="1">
      <c r="B246" s="231"/>
      <c r="C246" s="330"/>
      <c r="F246" s="230"/>
      <c r="G246" s="230"/>
    </row>
    <row r="247" spans="2:7" s="229" customFormat="1">
      <c r="B247" s="231"/>
      <c r="C247" s="330"/>
      <c r="F247" s="230"/>
      <c r="G247" s="230"/>
    </row>
    <row r="248" spans="2:7" s="229" customFormat="1">
      <c r="B248" s="231"/>
      <c r="C248" s="330"/>
      <c r="F248" s="230"/>
      <c r="G248" s="230"/>
    </row>
    <row r="249" spans="2:7" s="229" customFormat="1">
      <c r="B249" s="231"/>
      <c r="C249" s="330"/>
      <c r="F249" s="230"/>
      <c r="G249" s="230"/>
    </row>
    <row r="250" spans="2:7" s="229" customFormat="1">
      <c r="B250" s="231"/>
      <c r="C250" s="330"/>
      <c r="F250" s="230"/>
      <c r="G250" s="230"/>
    </row>
    <row r="251" spans="2:7" s="229" customFormat="1">
      <c r="B251" s="231"/>
      <c r="C251" s="330"/>
      <c r="F251" s="230"/>
      <c r="G251" s="230"/>
    </row>
    <row r="252" spans="2:7" s="229" customFormat="1">
      <c r="B252" s="231"/>
      <c r="C252" s="330"/>
      <c r="F252" s="230"/>
      <c r="G252" s="230"/>
    </row>
    <row r="253" spans="2:7" s="229" customFormat="1">
      <c r="B253" s="231"/>
      <c r="C253" s="330"/>
      <c r="F253" s="230"/>
      <c r="G253" s="230"/>
    </row>
    <row r="254" spans="2:7" s="229" customFormat="1">
      <c r="B254" s="231"/>
      <c r="C254" s="330"/>
      <c r="F254" s="230"/>
      <c r="G254" s="230"/>
    </row>
    <row r="255" spans="2:7" s="229" customFormat="1">
      <c r="B255" s="231"/>
      <c r="C255" s="330"/>
      <c r="F255" s="230"/>
      <c r="G255" s="230"/>
    </row>
    <row r="256" spans="2:7" s="229" customFormat="1">
      <c r="B256" s="231"/>
      <c r="C256" s="330"/>
      <c r="F256" s="230"/>
      <c r="G256" s="230"/>
    </row>
    <row r="257" spans="2:7" s="229" customFormat="1">
      <c r="B257" s="231"/>
      <c r="C257" s="330"/>
      <c r="F257" s="230"/>
      <c r="G257" s="230"/>
    </row>
    <row r="258" spans="2:7" s="229" customFormat="1">
      <c r="B258" s="231"/>
      <c r="C258" s="330"/>
      <c r="F258" s="230"/>
      <c r="G258" s="230"/>
    </row>
    <row r="259" spans="2:7" s="229" customFormat="1">
      <c r="B259" s="231"/>
      <c r="C259" s="330"/>
      <c r="F259" s="230"/>
      <c r="G259" s="230"/>
    </row>
    <row r="260" spans="2:7" s="229" customFormat="1">
      <c r="B260" s="231"/>
      <c r="C260" s="330"/>
      <c r="F260" s="230"/>
      <c r="G260" s="230"/>
    </row>
    <row r="261" spans="2:7" s="229" customFormat="1">
      <c r="B261" s="231"/>
      <c r="C261" s="330"/>
      <c r="F261" s="230"/>
      <c r="G261" s="230"/>
    </row>
    <row r="262" spans="2:7" s="229" customFormat="1">
      <c r="B262" s="231"/>
      <c r="C262" s="330"/>
      <c r="F262" s="230"/>
      <c r="G262" s="230"/>
    </row>
    <row r="263" spans="2:7" s="229" customFormat="1">
      <c r="B263" s="231"/>
      <c r="C263" s="330"/>
      <c r="F263" s="230"/>
      <c r="G263" s="230"/>
    </row>
    <row r="264" spans="2:7" s="229" customFormat="1">
      <c r="B264" s="231"/>
      <c r="C264" s="330"/>
      <c r="F264" s="230"/>
      <c r="G264" s="230"/>
    </row>
    <row r="265" spans="2:7" s="229" customFormat="1">
      <c r="B265" s="231"/>
      <c r="C265" s="330"/>
      <c r="F265" s="230"/>
      <c r="G265" s="230"/>
    </row>
    <row r="266" spans="2:7" s="229" customFormat="1">
      <c r="B266" s="231"/>
      <c r="C266" s="330"/>
      <c r="F266" s="230"/>
      <c r="G266" s="230"/>
    </row>
    <row r="267" spans="2:7" s="229" customFormat="1">
      <c r="B267" s="231"/>
      <c r="C267" s="330"/>
      <c r="F267" s="230"/>
      <c r="G267" s="230"/>
    </row>
    <row r="268" spans="2:7" s="229" customFormat="1">
      <c r="B268" s="231"/>
      <c r="C268" s="330"/>
      <c r="F268" s="230"/>
      <c r="G268" s="230"/>
    </row>
    <row r="269" spans="2:7" s="229" customFormat="1">
      <c r="B269" s="231"/>
      <c r="C269" s="330"/>
      <c r="F269" s="230"/>
      <c r="G269" s="230"/>
    </row>
    <row r="270" spans="2:7" s="229" customFormat="1">
      <c r="B270" s="231"/>
      <c r="C270" s="330"/>
      <c r="F270" s="230"/>
      <c r="G270" s="230"/>
    </row>
    <row r="271" spans="2:7" s="229" customFormat="1">
      <c r="B271" s="231"/>
      <c r="C271" s="330"/>
      <c r="F271" s="230"/>
      <c r="G271" s="230"/>
    </row>
    <row r="272" spans="2:7" s="229" customFormat="1">
      <c r="B272" s="231"/>
      <c r="C272" s="330"/>
      <c r="F272" s="230"/>
      <c r="G272" s="230"/>
    </row>
    <row r="273" spans="2:7" s="229" customFormat="1">
      <c r="B273" s="231"/>
      <c r="C273" s="330"/>
      <c r="F273" s="230"/>
      <c r="G273" s="230"/>
    </row>
    <row r="274" spans="2:7" s="229" customFormat="1">
      <c r="B274" s="231"/>
      <c r="C274" s="330"/>
      <c r="F274" s="230"/>
      <c r="G274" s="230"/>
    </row>
    <row r="275" spans="2:7" s="229" customFormat="1">
      <c r="B275" s="231"/>
      <c r="C275" s="330"/>
      <c r="F275" s="230"/>
      <c r="G275" s="230"/>
    </row>
    <row r="276" spans="2:7" s="229" customFormat="1">
      <c r="B276" s="231"/>
      <c r="C276" s="330"/>
      <c r="F276" s="230"/>
      <c r="G276" s="230"/>
    </row>
    <row r="277" spans="2:7" s="229" customFormat="1">
      <c r="B277" s="231"/>
      <c r="C277" s="330"/>
      <c r="F277" s="230"/>
      <c r="G277" s="230"/>
    </row>
    <row r="278" spans="2:7" s="229" customFormat="1">
      <c r="B278" s="231"/>
      <c r="C278" s="330"/>
      <c r="F278" s="230"/>
      <c r="G278" s="230"/>
    </row>
    <row r="279" spans="2:7" s="229" customFormat="1">
      <c r="B279" s="231"/>
      <c r="C279" s="330"/>
      <c r="F279" s="230"/>
      <c r="G279" s="230"/>
    </row>
    <row r="280" spans="2:7" s="229" customFormat="1">
      <c r="B280" s="231"/>
      <c r="C280" s="330"/>
      <c r="F280" s="230"/>
      <c r="G280" s="230"/>
    </row>
    <row r="281" spans="2:7" s="229" customFormat="1">
      <c r="B281" s="231"/>
      <c r="C281" s="330"/>
      <c r="F281" s="230"/>
      <c r="G281" s="230"/>
    </row>
    <row r="282" spans="2:7" s="229" customFormat="1">
      <c r="B282" s="231"/>
      <c r="C282" s="330"/>
      <c r="F282" s="230"/>
      <c r="G282" s="230"/>
    </row>
    <row r="283" spans="2:7" s="229" customFormat="1">
      <c r="B283" s="231"/>
      <c r="C283" s="330"/>
      <c r="F283" s="230"/>
      <c r="G283" s="230"/>
    </row>
    <row r="284" spans="2:7" s="229" customFormat="1">
      <c r="B284" s="231"/>
      <c r="C284" s="330"/>
      <c r="F284" s="230"/>
      <c r="G284" s="230"/>
    </row>
    <row r="285" spans="2:7" s="229" customFormat="1">
      <c r="B285" s="231"/>
      <c r="C285" s="330"/>
      <c r="F285" s="230"/>
      <c r="G285" s="230"/>
    </row>
    <row r="286" spans="2:7" s="229" customFormat="1">
      <c r="B286" s="231"/>
      <c r="C286" s="330"/>
      <c r="F286" s="230"/>
      <c r="G286" s="230"/>
    </row>
    <row r="287" spans="2:7" s="229" customFormat="1">
      <c r="B287" s="231"/>
      <c r="C287" s="330"/>
      <c r="F287" s="230"/>
      <c r="G287" s="230"/>
    </row>
    <row r="288" spans="2:7" s="229" customFormat="1">
      <c r="B288" s="231"/>
      <c r="C288" s="330"/>
      <c r="F288" s="230"/>
      <c r="G288" s="230"/>
    </row>
    <row r="289" spans="2:7" s="229" customFormat="1">
      <c r="B289" s="231"/>
      <c r="C289" s="330"/>
      <c r="F289" s="230"/>
      <c r="G289" s="230"/>
    </row>
    <row r="290" spans="2:7" s="229" customFormat="1">
      <c r="B290" s="231"/>
      <c r="C290" s="330"/>
      <c r="F290" s="230"/>
      <c r="G290" s="230"/>
    </row>
    <row r="291" spans="2:7" s="229" customFormat="1">
      <c r="B291" s="231"/>
      <c r="C291" s="330"/>
      <c r="F291" s="230"/>
      <c r="G291" s="230"/>
    </row>
    <row r="292" spans="2:7" s="229" customFormat="1">
      <c r="B292" s="231"/>
      <c r="C292" s="330"/>
      <c r="F292" s="230"/>
      <c r="G292" s="230"/>
    </row>
    <row r="293" spans="2:7" s="229" customFormat="1">
      <c r="B293" s="231"/>
      <c r="C293" s="330"/>
      <c r="F293" s="230"/>
      <c r="G293" s="230"/>
    </row>
    <row r="294" spans="2:7" s="229" customFormat="1">
      <c r="B294" s="231"/>
      <c r="C294" s="330"/>
      <c r="F294" s="230"/>
      <c r="G294" s="230"/>
    </row>
    <row r="295" spans="2:7" s="229" customFormat="1">
      <c r="B295" s="231"/>
      <c r="C295" s="330"/>
      <c r="F295" s="230"/>
      <c r="G295" s="230"/>
    </row>
    <row r="296" spans="2:7" s="229" customFormat="1">
      <c r="B296" s="231"/>
      <c r="C296" s="330"/>
      <c r="F296" s="230"/>
      <c r="G296" s="230"/>
    </row>
    <row r="297" spans="2:7" s="229" customFormat="1">
      <c r="B297" s="231"/>
      <c r="C297" s="330"/>
      <c r="F297" s="230"/>
      <c r="G297" s="230"/>
    </row>
    <row r="298" spans="2:7" s="229" customFormat="1">
      <c r="B298" s="231"/>
      <c r="C298" s="330"/>
      <c r="F298" s="230"/>
      <c r="G298" s="230"/>
    </row>
    <row r="299" spans="2:7" s="229" customFormat="1">
      <c r="B299" s="231"/>
      <c r="C299" s="330"/>
      <c r="F299" s="230"/>
      <c r="G299" s="230"/>
    </row>
    <row r="300" spans="2:7" s="229" customFormat="1">
      <c r="B300" s="231"/>
      <c r="C300" s="330"/>
      <c r="F300" s="230"/>
      <c r="G300" s="230"/>
    </row>
    <row r="301" spans="2:7" s="229" customFormat="1">
      <c r="B301" s="231"/>
      <c r="C301" s="330"/>
      <c r="F301" s="230"/>
      <c r="G301" s="230"/>
    </row>
    <row r="302" spans="2:7" s="229" customFormat="1">
      <c r="B302" s="231"/>
      <c r="C302" s="330"/>
      <c r="F302" s="230"/>
      <c r="G302" s="230"/>
    </row>
    <row r="303" spans="2:7" s="229" customFormat="1">
      <c r="B303" s="231"/>
      <c r="C303" s="330"/>
      <c r="F303" s="230"/>
      <c r="G303" s="230"/>
    </row>
    <row r="304" spans="2:7" s="229" customFormat="1">
      <c r="B304" s="231"/>
      <c r="C304" s="330"/>
      <c r="F304" s="230"/>
      <c r="G304" s="230"/>
    </row>
    <row r="305" spans="2:7" s="229" customFormat="1">
      <c r="B305" s="231"/>
      <c r="C305" s="330"/>
      <c r="F305" s="230"/>
      <c r="G305" s="230"/>
    </row>
    <row r="306" spans="2:7" s="229" customFormat="1">
      <c r="B306" s="231"/>
      <c r="C306" s="330"/>
      <c r="F306" s="230"/>
      <c r="G306" s="230"/>
    </row>
    <row r="307" spans="2:7" s="229" customFormat="1">
      <c r="B307" s="231"/>
      <c r="C307" s="330"/>
      <c r="F307" s="230"/>
      <c r="G307" s="230"/>
    </row>
    <row r="308" spans="2:7" s="229" customFormat="1">
      <c r="B308" s="231"/>
      <c r="C308" s="330"/>
      <c r="F308" s="230"/>
      <c r="G308" s="230"/>
    </row>
    <row r="309" spans="2:7" s="229" customFormat="1">
      <c r="B309" s="231"/>
      <c r="C309" s="330"/>
      <c r="F309" s="230"/>
      <c r="G309" s="230"/>
    </row>
    <row r="310" spans="2:7" s="229" customFormat="1">
      <c r="B310" s="231"/>
      <c r="C310" s="330"/>
      <c r="F310" s="230"/>
      <c r="G310" s="230"/>
    </row>
    <row r="311" spans="2:7" s="229" customFormat="1">
      <c r="B311" s="231"/>
      <c r="C311" s="330"/>
      <c r="F311" s="230"/>
      <c r="G311" s="230"/>
    </row>
    <row r="312" spans="2:7" s="229" customFormat="1">
      <c r="B312" s="231"/>
      <c r="C312" s="330"/>
      <c r="F312" s="230"/>
      <c r="G312" s="230"/>
    </row>
    <row r="313" spans="2:7" s="229" customFormat="1">
      <c r="B313" s="231"/>
      <c r="C313" s="330"/>
      <c r="F313" s="230"/>
      <c r="G313" s="230"/>
    </row>
    <row r="314" spans="2:7" s="229" customFormat="1">
      <c r="B314" s="231"/>
      <c r="C314" s="330"/>
      <c r="F314" s="230"/>
      <c r="G314" s="230"/>
    </row>
    <row r="315" spans="2:7" s="229" customFormat="1">
      <c r="B315" s="231"/>
      <c r="C315" s="330"/>
      <c r="F315" s="230"/>
      <c r="G315" s="230"/>
    </row>
    <row r="316" spans="2:7" s="229" customFormat="1">
      <c r="B316" s="231"/>
      <c r="C316" s="330"/>
      <c r="F316" s="230"/>
      <c r="G316" s="230"/>
    </row>
    <row r="317" spans="2:7" s="229" customFormat="1">
      <c r="B317" s="231"/>
      <c r="C317" s="330"/>
      <c r="F317" s="230"/>
      <c r="G317" s="230"/>
    </row>
    <row r="318" spans="2:7" s="229" customFormat="1">
      <c r="B318" s="231"/>
      <c r="C318" s="330"/>
      <c r="F318" s="230"/>
      <c r="G318" s="230"/>
    </row>
    <row r="319" spans="2:7" s="229" customFormat="1">
      <c r="B319" s="231"/>
      <c r="C319" s="330"/>
      <c r="F319" s="230"/>
      <c r="G319" s="230"/>
    </row>
    <row r="320" spans="2:7" s="229" customFormat="1">
      <c r="B320" s="231"/>
      <c r="C320" s="330"/>
      <c r="F320" s="230"/>
      <c r="G320" s="230"/>
    </row>
    <row r="321" spans="2:7" s="229" customFormat="1">
      <c r="B321" s="231"/>
      <c r="C321" s="330"/>
      <c r="F321" s="230"/>
      <c r="G321" s="230"/>
    </row>
    <row r="322" spans="2:7" s="229" customFormat="1">
      <c r="B322" s="231"/>
      <c r="C322" s="330"/>
      <c r="F322" s="230"/>
      <c r="G322" s="230"/>
    </row>
    <row r="323" spans="2:7" s="229" customFormat="1">
      <c r="B323" s="231"/>
      <c r="C323" s="330"/>
      <c r="F323" s="230"/>
      <c r="G323" s="230"/>
    </row>
    <row r="324" spans="2:7" s="229" customFormat="1">
      <c r="B324" s="231"/>
      <c r="C324" s="330"/>
      <c r="F324" s="230"/>
      <c r="G324" s="230"/>
    </row>
    <row r="325" spans="2:7" s="229" customFormat="1">
      <c r="B325" s="231"/>
      <c r="C325" s="330"/>
      <c r="F325" s="230"/>
      <c r="G325" s="230"/>
    </row>
    <row r="326" spans="2:7" s="229" customFormat="1">
      <c r="B326" s="231"/>
      <c r="C326" s="330"/>
      <c r="F326" s="230"/>
      <c r="G326" s="230"/>
    </row>
    <row r="327" spans="2:7" s="229" customFormat="1">
      <c r="B327" s="231"/>
      <c r="C327" s="330"/>
      <c r="F327" s="230"/>
      <c r="G327" s="230"/>
    </row>
    <row r="328" spans="2:7" s="229" customFormat="1">
      <c r="B328" s="231"/>
      <c r="C328" s="330"/>
      <c r="F328" s="230"/>
      <c r="G328" s="230"/>
    </row>
    <row r="329" spans="2:7" s="229" customFormat="1">
      <c r="B329" s="231"/>
      <c r="C329" s="330"/>
      <c r="F329" s="230"/>
      <c r="G329" s="230"/>
    </row>
    <row r="330" spans="2:7" s="229" customFormat="1">
      <c r="B330" s="231"/>
      <c r="C330" s="330"/>
      <c r="F330" s="230"/>
      <c r="G330" s="230"/>
    </row>
    <row r="331" spans="2:7" s="229" customFormat="1">
      <c r="B331" s="231"/>
      <c r="C331" s="330"/>
      <c r="F331" s="230"/>
      <c r="G331" s="230"/>
    </row>
    <row r="332" spans="2:7" s="229" customFormat="1">
      <c r="B332" s="231"/>
      <c r="C332" s="330"/>
      <c r="F332" s="230"/>
      <c r="G332" s="230"/>
    </row>
    <row r="333" spans="2:7" s="229" customFormat="1">
      <c r="B333" s="231"/>
      <c r="C333" s="330"/>
      <c r="F333" s="230"/>
      <c r="G333" s="230"/>
    </row>
    <row r="334" spans="2:7" s="229" customFormat="1">
      <c r="B334" s="231"/>
      <c r="C334" s="330"/>
      <c r="F334" s="230"/>
      <c r="G334" s="230"/>
    </row>
    <row r="335" spans="2:7" s="229" customFormat="1">
      <c r="B335" s="231"/>
      <c r="C335" s="330"/>
      <c r="F335" s="230"/>
      <c r="G335" s="230"/>
    </row>
    <row r="336" spans="2:7" s="229" customFormat="1">
      <c r="B336" s="231"/>
      <c r="C336" s="330"/>
      <c r="F336" s="230"/>
      <c r="G336" s="230"/>
    </row>
    <row r="337" spans="2:7" s="229" customFormat="1">
      <c r="B337" s="231"/>
      <c r="C337" s="330"/>
      <c r="F337" s="230"/>
      <c r="G337" s="230"/>
    </row>
    <row r="338" spans="2:7" s="229" customFormat="1">
      <c r="B338" s="231"/>
      <c r="C338" s="330"/>
      <c r="F338" s="230"/>
      <c r="G338" s="230"/>
    </row>
    <row r="339" spans="2:7" s="229" customFormat="1">
      <c r="B339" s="231"/>
      <c r="C339" s="330"/>
      <c r="F339" s="230"/>
      <c r="G339" s="230"/>
    </row>
    <row r="340" spans="2:7" s="229" customFormat="1">
      <c r="B340" s="231"/>
      <c r="C340" s="330"/>
      <c r="F340" s="230"/>
      <c r="G340" s="230"/>
    </row>
    <row r="341" spans="2:7" s="229" customFormat="1">
      <c r="B341" s="231"/>
      <c r="C341" s="330"/>
      <c r="F341" s="230"/>
      <c r="G341" s="230"/>
    </row>
    <row r="342" spans="2:7" s="229" customFormat="1">
      <c r="B342" s="231"/>
      <c r="C342" s="330"/>
      <c r="F342" s="230"/>
      <c r="G342" s="230"/>
    </row>
    <row r="343" spans="2:7" s="229" customFormat="1">
      <c r="B343" s="231"/>
      <c r="C343" s="330"/>
      <c r="F343" s="230"/>
      <c r="G343" s="230"/>
    </row>
    <row r="344" spans="2:7" s="229" customFormat="1">
      <c r="B344" s="231"/>
      <c r="C344" s="330"/>
      <c r="F344" s="230"/>
      <c r="G344" s="230"/>
    </row>
    <row r="345" spans="2:7" s="229" customFormat="1">
      <c r="B345" s="231"/>
      <c r="C345" s="330"/>
      <c r="F345" s="230"/>
      <c r="G345" s="230"/>
    </row>
    <row r="346" spans="2:7" s="229" customFormat="1">
      <c r="B346" s="231"/>
      <c r="C346" s="330"/>
      <c r="F346" s="230"/>
      <c r="G346" s="230"/>
    </row>
    <row r="347" spans="2:7" s="229" customFormat="1">
      <c r="B347" s="231"/>
      <c r="C347" s="330"/>
      <c r="F347" s="230"/>
      <c r="G347" s="230"/>
    </row>
    <row r="348" spans="2:7" s="229" customFormat="1">
      <c r="B348" s="231"/>
      <c r="C348" s="330"/>
      <c r="F348" s="230"/>
      <c r="G348" s="230"/>
    </row>
    <row r="349" spans="2:7" s="229" customFormat="1">
      <c r="B349" s="231"/>
      <c r="C349" s="330"/>
      <c r="F349" s="230"/>
      <c r="G349" s="230"/>
    </row>
    <row r="350" spans="2:7" s="229" customFormat="1">
      <c r="B350" s="231"/>
      <c r="C350" s="330"/>
      <c r="F350" s="230"/>
      <c r="G350" s="230"/>
    </row>
    <row r="351" spans="2:7" s="229" customFormat="1">
      <c r="B351" s="231"/>
      <c r="C351" s="330"/>
      <c r="F351" s="230"/>
      <c r="G351" s="230"/>
    </row>
    <row r="352" spans="2:7" s="229" customFormat="1">
      <c r="B352" s="231"/>
      <c r="C352" s="330"/>
      <c r="F352" s="230"/>
      <c r="G352" s="230"/>
    </row>
    <row r="353" spans="2:7" s="229" customFormat="1">
      <c r="B353" s="231"/>
      <c r="C353" s="330"/>
      <c r="F353" s="230"/>
      <c r="G353" s="230"/>
    </row>
    <row r="354" spans="2:7" s="229" customFormat="1">
      <c r="B354" s="231"/>
      <c r="C354" s="330"/>
      <c r="F354" s="230"/>
      <c r="G354" s="230"/>
    </row>
    <row r="355" spans="2:7" s="229" customFormat="1">
      <c r="B355" s="231"/>
      <c r="C355" s="330"/>
      <c r="F355" s="230"/>
      <c r="G355" s="230"/>
    </row>
    <row r="356" spans="2:7" s="229" customFormat="1">
      <c r="B356" s="231"/>
      <c r="C356" s="330"/>
      <c r="F356" s="230"/>
      <c r="G356" s="230"/>
    </row>
    <row r="357" spans="2:7" s="229" customFormat="1">
      <c r="B357" s="231"/>
      <c r="C357" s="330"/>
      <c r="F357" s="230"/>
      <c r="G357" s="230"/>
    </row>
    <row r="358" spans="2:7" s="229" customFormat="1">
      <c r="B358" s="231"/>
      <c r="C358" s="330"/>
      <c r="F358" s="230"/>
      <c r="G358" s="230"/>
    </row>
    <row r="359" spans="2:7" s="229" customFormat="1">
      <c r="B359" s="231"/>
      <c r="C359" s="330"/>
      <c r="F359" s="230"/>
      <c r="G359" s="230"/>
    </row>
    <row r="360" spans="2:7" s="229" customFormat="1">
      <c r="B360" s="231"/>
      <c r="C360" s="330"/>
      <c r="F360" s="230"/>
      <c r="G360" s="230"/>
    </row>
    <row r="361" spans="2:7" s="229" customFormat="1">
      <c r="B361" s="231"/>
      <c r="C361" s="330"/>
      <c r="F361" s="230"/>
      <c r="G361" s="230"/>
    </row>
    <row r="362" spans="2:7" s="229" customFormat="1">
      <c r="B362" s="231"/>
      <c r="C362" s="330"/>
      <c r="F362" s="230"/>
      <c r="G362" s="230"/>
    </row>
    <row r="363" spans="2:7" s="229" customFormat="1">
      <c r="B363" s="231"/>
      <c r="C363" s="330"/>
      <c r="F363" s="230"/>
      <c r="G363" s="230"/>
    </row>
    <row r="364" spans="2:7" s="229" customFormat="1">
      <c r="B364" s="231"/>
      <c r="C364" s="330"/>
      <c r="F364" s="230"/>
      <c r="G364" s="230"/>
    </row>
    <row r="365" spans="2:7" s="229" customFormat="1">
      <c r="B365" s="231"/>
      <c r="C365" s="330"/>
      <c r="F365" s="230"/>
      <c r="G365" s="230"/>
    </row>
    <row r="366" spans="2:7" s="229" customFormat="1">
      <c r="B366" s="231"/>
      <c r="C366" s="330"/>
      <c r="F366" s="230"/>
      <c r="G366" s="230"/>
    </row>
    <row r="367" spans="2:7" s="229" customFormat="1">
      <c r="B367" s="231"/>
      <c r="C367" s="330"/>
      <c r="F367" s="230"/>
      <c r="G367" s="230"/>
    </row>
    <row r="368" spans="2:7" s="229" customFormat="1">
      <c r="B368" s="231"/>
      <c r="C368" s="330"/>
      <c r="F368" s="230"/>
      <c r="G368" s="230"/>
    </row>
    <row r="369" spans="2:7" s="229" customFormat="1">
      <c r="B369" s="231"/>
      <c r="C369" s="330"/>
      <c r="F369" s="230"/>
      <c r="G369" s="230"/>
    </row>
    <row r="370" spans="2:7" s="229" customFormat="1">
      <c r="B370" s="231"/>
      <c r="C370" s="330"/>
      <c r="F370" s="230"/>
      <c r="G370" s="230"/>
    </row>
    <row r="371" spans="2:7" s="229" customFormat="1">
      <c r="B371" s="231"/>
      <c r="C371" s="330"/>
      <c r="F371" s="230"/>
      <c r="G371" s="230"/>
    </row>
    <row r="372" spans="2:7" s="229" customFormat="1">
      <c r="B372" s="231"/>
      <c r="C372" s="330"/>
      <c r="F372" s="230"/>
      <c r="G372" s="230"/>
    </row>
    <row r="373" spans="2:7" s="229" customFormat="1">
      <c r="B373" s="231"/>
      <c r="C373" s="330"/>
      <c r="F373" s="230"/>
      <c r="G373" s="230"/>
    </row>
    <row r="374" spans="2:7" s="229" customFormat="1">
      <c r="B374" s="231"/>
      <c r="C374" s="330"/>
      <c r="F374" s="230"/>
      <c r="G374" s="230"/>
    </row>
    <row r="375" spans="2:7" s="229" customFormat="1">
      <c r="B375" s="231"/>
      <c r="C375" s="330"/>
      <c r="F375" s="230"/>
      <c r="G375" s="230"/>
    </row>
    <row r="376" spans="2:7" s="229" customFormat="1">
      <c r="B376" s="231"/>
      <c r="C376" s="330"/>
      <c r="F376" s="230"/>
      <c r="G376" s="230"/>
    </row>
    <row r="377" spans="2:7" s="229" customFormat="1">
      <c r="B377" s="231"/>
      <c r="C377" s="330"/>
      <c r="F377" s="230"/>
      <c r="G377" s="230"/>
    </row>
    <row r="378" spans="2:7" s="229" customFormat="1">
      <c r="B378" s="231"/>
      <c r="C378" s="330"/>
      <c r="F378" s="230"/>
      <c r="G378" s="230"/>
    </row>
    <row r="379" spans="2:7" s="229" customFormat="1">
      <c r="B379" s="231"/>
      <c r="C379" s="330"/>
      <c r="F379" s="230"/>
      <c r="G379" s="230"/>
    </row>
    <row r="380" spans="2:7" s="229" customFormat="1">
      <c r="B380" s="231"/>
      <c r="C380" s="330"/>
      <c r="F380" s="230"/>
      <c r="G380" s="230"/>
    </row>
    <row r="381" spans="2:7" s="229" customFormat="1">
      <c r="B381" s="231"/>
      <c r="C381" s="330"/>
      <c r="F381" s="230"/>
      <c r="G381" s="230"/>
    </row>
    <row r="382" spans="2:7" s="229" customFormat="1">
      <c r="B382" s="231"/>
      <c r="C382" s="330"/>
      <c r="F382" s="230"/>
      <c r="G382" s="230"/>
    </row>
    <row r="383" spans="2:7" s="229" customFormat="1">
      <c r="B383" s="231"/>
      <c r="C383" s="330"/>
      <c r="F383" s="230"/>
      <c r="G383" s="230"/>
    </row>
    <row r="384" spans="2:7" s="229" customFormat="1">
      <c r="B384" s="231"/>
      <c r="C384" s="330"/>
      <c r="F384" s="230"/>
      <c r="G384" s="230"/>
    </row>
    <row r="385" spans="2:7" s="229" customFormat="1">
      <c r="B385" s="231"/>
      <c r="C385" s="330"/>
      <c r="F385" s="230"/>
      <c r="G385" s="230"/>
    </row>
    <row r="386" spans="2:7" s="229" customFormat="1">
      <c r="B386" s="231"/>
      <c r="C386" s="330"/>
      <c r="F386" s="230"/>
      <c r="G386" s="230"/>
    </row>
    <row r="387" spans="2:7" s="229" customFormat="1">
      <c r="B387" s="231"/>
      <c r="C387" s="330"/>
      <c r="F387" s="230"/>
      <c r="G387" s="230"/>
    </row>
    <row r="388" spans="2:7" s="229" customFormat="1">
      <c r="B388" s="231"/>
      <c r="C388" s="330"/>
      <c r="F388" s="230"/>
      <c r="G388" s="230"/>
    </row>
    <row r="389" spans="2:7" s="229" customFormat="1">
      <c r="B389" s="231"/>
      <c r="C389" s="330"/>
      <c r="F389" s="230"/>
      <c r="G389" s="230"/>
    </row>
    <row r="390" spans="2:7" s="229" customFormat="1">
      <c r="B390" s="231"/>
      <c r="C390" s="330"/>
      <c r="F390" s="230"/>
      <c r="G390" s="230"/>
    </row>
    <row r="391" spans="2:7" s="229" customFormat="1">
      <c r="B391" s="231"/>
      <c r="C391" s="330"/>
      <c r="F391" s="230"/>
      <c r="G391" s="230"/>
    </row>
    <row r="392" spans="2:7" s="229" customFormat="1">
      <c r="B392" s="231"/>
      <c r="C392" s="330"/>
      <c r="F392" s="230"/>
      <c r="G392" s="230"/>
    </row>
    <row r="393" spans="2:7" s="229" customFormat="1">
      <c r="B393" s="231"/>
      <c r="C393" s="330"/>
      <c r="F393" s="230"/>
      <c r="G393" s="230"/>
    </row>
    <row r="394" spans="2:7" s="229" customFormat="1">
      <c r="B394" s="231"/>
      <c r="C394" s="330"/>
      <c r="F394" s="230"/>
      <c r="G394" s="230"/>
    </row>
    <row r="395" spans="2:7" s="229" customFormat="1">
      <c r="B395" s="231"/>
      <c r="C395" s="330"/>
      <c r="F395" s="230"/>
      <c r="G395" s="230"/>
    </row>
    <row r="396" spans="2:7" s="229" customFormat="1">
      <c r="B396" s="231"/>
      <c r="C396" s="330"/>
      <c r="F396" s="230"/>
      <c r="G396" s="230"/>
    </row>
    <row r="397" spans="2:7" s="229" customFormat="1">
      <c r="B397" s="231"/>
      <c r="C397" s="330"/>
      <c r="F397" s="230"/>
      <c r="G397" s="230"/>
    </row>
    <row r="398" spans="2:7" s="229" customFormat="1">
      <c r="B398" s="231"/>
      <c r="C398" s="330"/>
      <c r="F398" s="230"/>
      <c r="G398" s="230"/>
    </row>
    <row r="399" spans="2:7" s="229" customFormat="1">
      <c r="B399" s="231"/>
      <c r="C399" s="330"/>
      <c r="F399" s="230"/>
      <c r="G399" s="230"/>
    </row>
    <row r="400" spans="2:7" s="229" customFormat="1">
      <c r="B400" s="231"/>
      <c r="C400" s="330"/>
      <c r="F400" s="230"/>
      <c r="G400" s="230"/>
    </row>
    <row r="401" spans="2:7" s="229" customFormat="1">
      <c r="B401" s="231"/>
      <c r="C401" s="330"/>
      <c r="F401" s="230"/>
      <c r="G401" s="230"/>
    </row>
    <row r="402" spans="2:7" s="229" customFormat="1">
      <c r="B402" s="231"/>
      <c r="C402" s="330"/>
      <c r="F402" s="230"/>
      <c r="G402" s="230"/>
    </row>
    <row r="403" spans="2:7" s="229" customFormat="1">
      <c r="B403" s="231"/>
      <c r="C403" s="330"/>
      <c r="F403" s="230"/>
      <c r="G403" s="230"/>
    </row>
    <row r="404" spans="2:7" s="229" customFormat="1">
      <c r="B404" s="231"/>
      <c r="C404" s="330"/>
      <c r="F404" s="230"/>
      <c r="G404" s="230"/>
    </row>
    <row r="405" spans="2:7" s="229" customFormat="1">
      <c r="B405" s="231"/>
      <c r="C405" s="330"/>
      <c r="F405" s="230"/>
      <c r="G405" s="230"/>
    </row>
    <row r="406" spans="2:7" s="229" customFormat="1">
      <c r="B406" s="231"/>
      <c r="C406" s="330"/>
      <c r="F406" s="230"/>
      <c r="G406" s="230"/>
    </row>
    <row r="407" spans="2:7" s="229" customFormat="1">
      <c r="B407" s="231"/>
      <c r="C407" s="330"/>
      <c r="F407" s="230"/>
      <c r="G407" s="230"/>
    </row>
    <row r="408" spans="2:7" s="229" customFormat="1">
      <c r="B408" s="231"/>
      <c r="C408" s="330"/>
      <c r="F408" s="230"/>
      <c r="G408" s="230"/>
    </row>
    <row r="409" spans="2:7" s="229" customFormat="1">
      <c r="B409" s="231"/>
      <c r="C409" s="330"/>
      <c r="F409" s="230"/>
      <c r="G409" s="230"/>
    </row>
    <row r="410" spans="2:7" s="229" customFormat="1">
      <c r="B410" s="231"/>
      <c r="C410" s="330"/>
      <c r="F410" s="230"/>
      <c r="G410" s="230"/>
    </row>
    <row r="411" spans="2:7" s="229" customFormat="1">
      <c r="B411" s="231"/>
      <c r="C411" s="330"/>
      <c r="F411" s="230"/>
      <c r="G411" s="230"/>
    </row>
    <row r="412" spans="2:7" s="229" customFormat="1">
      <c r="B412" s="231"/>
      <c r="C412" s="330"/>
      <c r="F412" s="230"/>
      <c r="G412" s="230"/>
    </row>
    <row r="413" spans="2:7" s="229" customFormat="1">
      <c r="B413" s="231"/>
      <c r="C413" s="330"/>
      <c r="F413" s="230"/>
      <c r="G413" s="230"/>
    </row>
    <row r="414" spans="2:7" s="229" customFormat="1">
      <c r="B414" s="231"/>
      <c r="C414" s="330"/>
      <c r="F414" s="230"/>
      <c r="G414" s="230"/>
    </row>
    <row r="415" spans="2:7" s="229" customFormat="1">
      <c r="B415" s="231"/>
      <c r="C415" s="330"/>
      <c r="F415" s="230"/>
      <c r="G415" s="230"/>
    </row>
    <row r="416" spans="2:7" s="229" customFormat="1">
      <c r="B416" s="231"/>
      <c r="C416" s="330"/>
      <c r="F416" s="230"/>
      <c r="G416" s="230"/>
    </row>
    <row r="417" spans="2:7" s="229" customFormat="1">
      <c r="B417" s="231"/>
      <c r="C417" s="330"/>
      <c r="F417" s="230"/>
      <c r="G417" s="230"/>
    </row>
    <row r="418" spans="2:7" s="229" customFormat="1">
      <c r="B418" s="231"/>
      <c r="C418" s="330"/>
      <c r="F418" s="230"/>
      <c r="G418" s="230"/>
    </row>
    <row r="419" spans="2:7" s="229" customFormat="1">
      <c r="B419" s="231"/>
      <c r="C419" s="330"/>
      <c r="F419" s="230"/>
      <c r="G419" s="230"/>
    </row>
    <row r="420" spans="2:7" s="229" customFormat="1">
      <c r="B420" s="231"/>
      <c r="C420" s="330"/>
      <c r="F420" s="230"/>
      <c r="G420" s="230"/>
    </row>
    <row r="421" spans="2:7" s="229" customFormat="1">
      <c r="B421" s="231"/>
      <c r="C421" s="330"/>
      <c r="F421" s="230"/>
      <c r="G421" s="230"/>
    </row>
    <row r="422" spans="2:7" s="229" customFormat="1">
      <c r="B422" s="231"/>
      <c r="C422" s="330"/>
      <c r="F422" s="230"/>
      <c r="G422" s="230"/>
    </row>
    <row r="423" spans="2:7" s="229" customFormat="1">
      <c r="B423" s="231"/>
      <c r="C423" s="330"/>
      <c r="F423" s="230"/>
      <c r="G423" s="230"/>
    </row>
    <row r="424" spans="2:7" s="229" customFormat="1">
      <c r="B424" s="231"/>
      <c r="C424" s="330"/>
      <c r="F424" s="230"/>
      <c r="G424" s="230"/>
    </row>
    <row r="425" spans="2:7" s="229" customFormat="1">
      <c r="B425" s="231"/>
      <c r="C425" s="330"/>
      <c r="F425" s="230"/>
      <c r="G425" s="230"/>
    </row>
    <row r="426" spans="2:7" s="229" customFormat="1">
      <c r="B426" s="231"/>
      <c r="C426" s="330"/>
      <c r="F426" s="230"/>
      <c r="G426" s="230"/>
    </row>
    <row r="427" spans="2:7" s="229" customFormat="1">
      <c r="B427" s="231"/>
      <c r="C427" s="330"/>
      <c r="F427" s="230"/>
      <c r="G427" s="230"/>
    </row>
    <row r="428" spans="2:7" s="229" customFormat="1">
      <c r="B428" s="231"/>
      <c r="C428" s="330"/>
      <c r="F428" s="230"/>
      <c r="G428" s="230"/>
    </row>
    <row r="429" spans="2:7" s="229" customFormat="1">
      <c r="B429" s="231"/>
      <c r="C429" s="330"/>
      <c r="F429" s="230"/>
      <c r="G429" s="230"/>
    </row>
    <row r="430" spans="2:7" s="229" customFormat="1">
      <c r="B430" s="231"/>
      <c r="C430" s="330"/>
      <c r="F430" s="230"/>
      <c r="G430" s="230"/>
    </row>
    <row r="431" spans="2:7" s="229" customFormat="1">
      <c r="B431" s="231"/>
      <c r="C431" s="330"/>
      <c r="F431" s="230"/>
      <c r="G431" s="230"/>
    </row>
    <row r="432" spans="2:7" s="229" customFormat="1">
      <c r="B432" s="231"/>
      <c r="C432" s="330"/>
      <c r="F432" s="230"/>
      <c r="G432" s="230"/>
    </row>
    <row r="433" spans="2:7" s="229" customFormat="1">
      <c r="B433" s="231"/>
      <c r="C433" s="330"/>
      <c r="F433" s="230"/>
      <c r="G433" s="230"/>
    </row>
    <row r="434" spans="2:7" s="229" customFormat="1">
      <c r="B434" s="231"/>
      <c r="C434" s="330"/>
      <c r="F434" s="230"/>
      <c r="G434" s="230"/>
    </row>
    <row r="435" spans="2:7" s="229" customFormat="1">
      <c r="B435" s="231"/>
      <c r="C435" s="330"/>
      <c r="F435" s="230"/>
      <c r="G435" s="230"/>
    </row>
    <row r="436" spans="2:7" s="229" customFormat="1">
      <c r="B436" s="231"/>
      <c r="C436" s="330"/>
      <c r="F436" s="230"/>
      <c r="G436" s="230"/>
    </row>
    <row r="437" spans="2:7" s="229" customFormat="1">
      <c r="B437" s="231"/>
      <c r="C437" s="330"/>
      <c r="F437" s="230"/>
      <c r="G437" s="230"/>
    </row>
    <row r="438" spans="2:7" s="229" customFormat="1">
      <c r="B438" s="231"/>
      <c r="C438" s="330"/>
      <c r="F438" s="230"/>
      <c r="G438" s="230"/>
    </row>
    <row r="439" spans="2:7" s="229" customFormat="1">
      <c r="B439" s="231"/>
      <c r="C439" s="330"/>
      <c r="F439" s="230"/>
      <c r="G439" s="230"/>
    </row>
    <row r="440" spans="2:7" s="229" customFormat="1">
      <c r="B440" s="231"/>
      <c r="C440" s="330"/>
      <c r="F440" s="230"/>
      <c r="G440" s="230"/>
    </row>
    <row r="441" spans="2:7" s="229" customFormat="1">
      <c r="B441" s="231"/>
      <c r="C441" s="330"/>
      <c r="F441" s="230"/>
      <c r="G441" s="230"/>
    </row>
    <row r="442" spans="2:7" s="229" customFormat="1">
      <c r="B442" s="231"/>
      <c r="C442" s="330"/>
      <c r="F442" s="230"/>
      <c r="G442" s="230"/>
    </row>
    <row r="443" spans="2:7" s="229" customFormat="1">
      <c r="B443" s="231"/>
      <c r="C443" s="330"/>
      <c r="F443" s="230"/>
      <c r="G443" s="230"/>
    </row>
    <row r="444" spans="2:7" s="229" customFormat="1">
      <c r="B444" s="231"/>
      <c r="C444" s="330"/>
      <c r="F444" s="230"/>
      <c r="G444" s="230"/>
    </row>
    <row r="445" spans="2:7" s="229" customFormat="1">
      <c r="B445" s="231"/>
      <c r="C445" s="330"/>
      <c r="F445" s="230"/>
      <c r="G445" s="230"/>
    </row>
    <row r="446" spans="2:7" s="229" customFormat="1">
      <c r="B446" s="231"/>
      <c r="C446" s="330"/>
      <c r="F446" s="230"/>
      <c r="G446" s="230"/>
    </row>
    <row r="447" spans="2:7" s="229" customFormat="1">
      <c r="B447" s="231"/>
      <c r="C447" s="330"/>
      <c r="F447" s="230"/>
      <c r="G447" s="230"/>
    </row>
    <row r="448" spans="2:7" s="229" customFormat="1">
      <c r="B448" s="231"/>
      <c r="C448" s="330"/>
      <c r="F448" s="230"/>
      <c r="G448" s="230"/>
    </row>
    <row r="449" spans="2:7" s="229" customFormat="1">
      <c r="B449" s="231"/>
      <c r="C449" s="330"/>
      <c r="F449" s="230"/>
      <c r="G449" s="230"/>
    </row>
    <row r="450" spans="2:7" s="229" customFormat="1">
      <c r="B450" s="231"/>
      <c r="C450" s="330"/>
      <c r="F450" s="230"/>
      <c r="G450" s="230"/>
    </row>
    <row r="451" spans="2:7" s="229" customFormat="1">
      <c r="B451" s="231"/>
      <c r="C451" s="330"/>
      <c r="F451" s="230"/>
      <c r="G451" s="230"/>
    </row>
    <row r="452" spans="2:7" s="229" customFormat="1">
      <c r="B452" s="231"/>
      <c r="C452" s="330"/>
      <c r="F452" s="230"/>
      <c r="G452" s="230"/>
    </row>
    <row r="453" spans="2:7" s="229" customFormat="1">
      <c r="B453" s="231"/>
      <c r="C453" s="330"/>
      <c r="F453" s="230"/>
      <c r="G453" s="230"/>
    </row>
    <row r="454" spans="2:7" s="229" customFormat="1">
      <c r="B454" s="231"/>
      <c r="C454" s="330"/>
      <c r="F454" s="230"/>
      <c r="G454" s="230"/>
    </row>
    <row r="455" spans="2:7" s="229" customFormat="1">
      <c r="B455" s="231"/>
      <c r="C455" s="330"/>
      <c r="F455" s="230"/>
      <c r="G455" s="230"/>
    </row>
    <row r="456" spans="2:7" s="229" customFormat="1">
      <c r="B456" s="231"/>
      <c r="C456" s="330"/>
      <c r="F456" s="230"/>
      <c r="G456" s="230"/>
    </row>
    <row r="457" spans="2:7" s="229" customFormat="1">
      <c r="B457" s="231"/>
      <c r="C457" s="330"/>
      <c r="F457" s="230"/>
      <c r="G457" s="230"/>
    </row>
    <row r="458" spans="2:7" s="229" customFormat="1">
      <c r="B458" s="231"/>
      <c r="C458" s="330"/>
      <c r="F458" s="230"/>
      <c r="G458" s="230"/>
    </row>
    <row r="459" spans="2:7" s="229" customFormat="1">
      <c r="B459" s="231"/>
      <c r="C459" s="330"/>
      <c r="F459" s="230"/>
      <c r="G459" s="230"/>
    </row>
    <row r="460" spans="2:7" s="229" customFormat="1">
      <c r="B460" s="231"/>
      <c r="C460" s="330"/>
      <c r="F460" s="230"/>
      <c r="G460" s="230"/>
    </row>
    <row r="461" spans="2:7" s="229" customFormat="1">
      <c r="B461" s="231"/>
      <c r="C461" s="330"/>
      <c r="F461" s="230"/>
      <c r="G461" s="230"/>
    </row>
    <row r="462" spans="2:7" s="229" customFormat="1">
      <c r="B462" s="231"/>
      <c r="C462" s="330"/>
      <c r="F462" s="230"/>
      <c r="G462" s="230"/>
    </row>
    <row r="463" spans="2:7" s="229" customFormat="1">
      <c r="B463" s="231"/>
      <c r="C463" s="330"/>
      <c r="F463" s="230"/>
      <c r="G463" s="230"/>
    </row>
    <row r="464" spans="2:7" s="229" customFormat="1">
      <c r="B464" s="231"/>
      <c r="C464" s="330"/>
      <c r="F464" s="230"/>
      <c r="G464" s="230"/>
    </row>
    <row r="465" spans="2:7" s="229" customFormat="1">
      <c r="B465" s="231"/>
      <c r="C465" s="330"/>
      <c r="F465" s="230"/>
      <c r="G465" s="230"/>
    </row>
    <row r="466" spans="2:7" s="229" customFormat="1">
      <c r="B466" s="231"/>
      <c r="C466" s="330"/>
      <c r="F466" s="230"/>
      <c r="G466" s="230"/>
    </row>
    <row r="467" spans="2:7" s="229" customFormat="1">
      <c r="B467" s="231"/>
      <c r="C467" s="330"/>
      <c r="F467" s="230"/>
      <c r="G467" s="230"/>
    </row>
    <row r="468" spans="2:7" s="229" customFormat="1">
      <c r="B468" s="231"/>
      <c r="C468" s="330"/>
      <c r="F468" s="230"/>
      <c r="G468" s="230"/>
    </row>
    <row r="469" spans="2:7" s="229" customFormat="1">
      <c r="B469" s="231"/>
      <c r="C469" s="330"/>
      <c r="F469" s="230"/>
      <c r="G469" s="230"/>
    </row>
    <row r="470" spans="2:7" s="229" customFormat="1">
      <c r="B470" s="231"/>
      <c r="C470" s="330"/>
      <c r="F470" s="230"/>
      <c r="G470" s="230"/>
    </row>
    <row r="471" spans="2:7" s="229" customFormat="1">
      <c r="B471" s="231"/>
      <c r="C471" s="330"/>
      <c r="F471" s="230"/>
      <c r="G471" s="230"/>
    </row>
    <row r="472" spans="2:7" s="229" customFormat="1">
      <c r="B472" s="231"/>
      <c r="C472" s="330"/>
      <c r="F472" s="230"/>
      <c r="G472" s="230"/>
    </row>
    <row r="473" spans="2:7" s="229" customFormat="1">
      <c r="B473" s="231"/>
      <c r="C473" s="330"/>
      <c r="F473" s="230"/>
      <c r="G473" s="230"/>
    </row>
    <row r="474" spans="2:7" s="229" customFormat="1">
      <c r="B474" s="231"/>
      <c r="C474" s="330"/>
      <c r="F474" s="230"/>
      <c r="G474" s="230"/>
    </row>
    <row r="475" spans="2:7" s="229" customFormat="1">
      <c r="B475" s="231"/>
      <c r="C475" s="330"/>
      <c r="F475" s="230"/>
      <c r="G475" s="230"/>
    </row>
    <row r="476" spans="2:7" s="229" customFormat="1">
      <c r="B476" s="231"/>
      <c r="C476" s="330"/>
      <c r="F476" s="230"/>
      <c r="G476" s="230"/>
    </row>
    <row r="477" spans="2:7" s="229" customFormat="1">
      <c r="B477" s="231"/>
      <c r="C477" s="330"/>
      <c r="F477" s="230"/>
      <c r="G477" s="230"/>
    </row>
    <row r="478" spans="2:7" s="229" customFormat="1">
      <c r="B478" s="231"/>
      <c r="C478" s="330"/>
      <c r="F478" s="230"/>
      <c r="G478" s="230"/>
    </row>
    <row r="479" spans="2:7" s="229" customFormat="1">
      <c r="B479" s="231"/>
      <c r="C479" s="330"/>
      <c r="F479" s="230"/>
      <c r="G479" s="230"/>
    </row>
    <row r="480" spans="2:7" s="229" customFormat="1">
      <c r="B480" s="231"/>
      <c r="C480" s="330"/>
      <c r="F480" s="230"/>
      <c r="G480" s="230"/>
    </row>
    <row r="481" spans="2:7" s="229" customFormat="1">
      <c r="B481" s="231"/>
      <c r="C481" s="330"/>
      <c r="F481" s="230"/>
      <c r="G481" s="230"/>
    </row>
    <row r="482" spans="2:7" s="229" customFormat="1">
      <c r="B482" s="231"/>
      <c r="C482" s="330"/>
      <c r="F482" s="230"/>
      <c r="G482" s="230"/>
    </row>
    <row r="483" spans="2:7" s="229" customFormat="1">
      <c r="B483" s="231"/>
      <c r="C483" s="330"/>
      <c r="F483" s="230"/>
      <c r="G483" s="230"/>
    </row>
    <row r="484" spans="2:7" s="229" customFormat="1">
      <c r="B484" s="231"/>
      <c r="C484" s="330"/>
      <c r="F484" s="230"/>
      <c r="G484" s="230"/>
    </row>
    <row r="485" spans="2:7" s="229" customFormat="1">
      <c r="B485" s="231"/>
      <c r="C485" s="330"/>
      <c r="F485" s="230"/>
      <c r="G485" s="230"/>
    </row>
    <row r="486" spans="2:7" s="229" customFormat="1">
      <c r="B486" s="231"/>
      <c r="C486" s="330"/>
      <c r="F486" s="230"/>
      <c r="G486" s="230"/>
    </row>
    <row r="487" spans="2:7" s="229" customFormat="1">
      <c r="B487" s="231"/>
      <c r="C487" s="330"/>
      <c r="F487" s="230"/>
      <c r="G487" s="230"/>
    </row>
    <row r="488" spans="2:7" s="229" customFormat="1">
      <c r="B488" s="231"/>
      <c r="C488" s="330"/>
      <c r="F488" s="230"/>
      <c r="G488" s="230"/>
    </row>
    <row r="489" spans="2:7" s="229" customFormat="1">
      <c r="B489" s="231"/>
      <c r="C489" s="330"/>
      <c r="F489" s="230"/>
      <c r="G489" s="230"/>
    </row>
    <row r="490" spans="2:7" s="229" customFormat="1">
      <c r="B490" s="231"/>
      <c r="C490" s="330"/>
      <c r="F490" s="230"/>
      <c r="G490" s="230"/>
    </row>
    <row r="491" spans="2:7" s="229" customFormat="1">
      <c r="B491" s="231"/>
      <c r="C491" s="330"/>
      <c r="F491" s="230"/>
      <c r="G491" s="230"/>
    </row>
    <row r="492" spans="2:7" s="229" customFormat="1">
      <c r="B492" s="231"/>
      <c r="C492" s="330"/>
      <c r="F492" s="230"/>
      <c r="G492" s="230"/>
    </row>
    <row r="493" spans="2:7" s="229" customFormat="1">
      <c r="B493" s="231"/>
      <c r="C493" s="330"/>
      <c r="F493" s="230"/>
      <c r="G493" s="230"/>
    </row>
    <row r="494" spans="2:7" s="229" customFormat="1">
      <c r="B494" s="231"/>
      <c r="C494" s="330"/>
      <c r="F494" s="230"/>
      <c r="G494" s="230"/>
    </row>
    <row r="495" spans="2:7" s="229" customFormat="1">
      <c r="B495" s="231"/>
      <c r="C495" s="330"/>
      <c r="F495" s="230"/>
      <c r="G495" s="230"/>
    </row>
    <row r="496" spans="2:7" s="229" customFormat="1">
      <c r="B496" s="231"/>
      <c r="C496" s="330"/>
      <c r="F496" s="230"/>
      <c r="G496" s="230"/>
    </row>
    <row r="497" spans="2:7" s="229" customFormat="1">
      <c r="B497" s="231"/>
      <c r="C497" s="330"/>
      <c r="F497" s="230"/>
      <c r="G497" s="230"/>
    </row>
    <row r="498" spans="2:7" s="229" customFormat="1">
      <c r="B498" s="231"/>
      <c r="C498" s="330"/>
      <c r="F498" s="230"/>
      <c r="G498" s="230"/>
    </row>
    <row r="499" spans="2:7" s="229" customFormat="1">
      <c r="B499" s="231"/>
      <c r="C499" s="330"/>
      <c r="F499" s="230"/>
      <c r="G499" s="230"/>
    </row>
    <row r="500" spans="2:7" s="229" customFormat="1">
      <c r="B500" s="231"/>
      <c r="C500" s="330"/>
      <c r="F500" s="230"/>
      <c r="G500" s="230"/>
    </row>
    <row r="501" spans="2:7" s="229" customFormat="1">
      <c r="B501" s="231"/>
      <c r="C501" s="330"/>
      <c r="F501" s="230"/>
      <c r="G501" s="230"/>
    </row>
    <row r="502" spans="2:7" s="229" customFormat="1">
      <c r="B502" s="231"/>
      <c r="C502" s="330"/>
      <c r="F502" s="230"/>
      <c r="G502" s="230"/>
    </row>
    <row r="503" spans="2:7" s="229" customFormat="1">
      <c r="B503" s="231"/>
      <c r="C503" s="330"/>
      <c r="F503" s="230"/>
      <c r="G503" s="230"/>
    </row>
    <row r="504" spans="2:7" s="229" customFormat="1">
      <c r="B504" s="231"/>
      <c r="C504" s="330"/>
      <c r="F504" s="230"/>
      <c r="G504" s="230"/>
    </row>
    <row r="505" spans="2:7" s="229" customFormat="1">
      <c r="B505" s="231"/>
      <c r="C505" s="330"/>
      <c r="F505" s="230"/>
      <c r="G505" s="230"/>
    </row>
    <row r="506" spans="2:7" s="229" customFormat="1">
      <c r="B506" s="231"/>
      <c r="C506" s="330"/>
      <c r="F506" s="230"/>
      <c r="G506" s="230"/>
    </row>
    <row r="507" spans="2:7" s="229" customFormat="1">
      <c r="B507" s="231"/>
      <c r="C507" s="330"/>
      <c r="F507" s="230"/>
      <c r="G507" s="230"/>
    </row>
    <row r="508" spans="2:7" s="229" customFormat="1">
      <c r="B508" s="231"/>
      <c r="C508" s="330"/>
      <c r="F508" s="230"/>
      <c r="G508" s="230"/>
    </row>
    <row r="509" spans="2:7" s="229" customFormat="1">
      <c r="B509" s="231"/>
      <c r="C509" s="330"/>
      <c r="F509" s="230"/>
      <c r="G509" s="230"/>
    </row>
    <row r="510" spans="2:7" s="229" customFormat="1">
      <c r="B510" s="231"/>
      <c r="C510" s="330"/>
      <c r="F510" s="230"/>
      <c r="G510" s="230"/>
    </row>
    <row r="511" spans="2:7" s="229" customFormat="1">
      <c r="B511" s="231"/>
      <c r="C511" s="330"/>
      <c r="F511" s="230"/>
      <c r="G511" s="230"/>
    </row>
    <row r="512" spans="2:7" s="229" customFormat="1">
      <c r="B512" s="231"/>
      <c r="C512" s="330"/>
      <c r="F512" s="230"/>
      <c r="G512" s="230"/>
    </row>
    <row r="513" spans="2:7" s="229" customFormat="1">
      <c r="B513" s="231"/>
      <c r="C513" s="330"/>
      <c r="F513" s="230"/>
      <c r="G513" s="230"/>
    </row>
    <row r="514" spans="2:7" s="229" customFormat="1">
      <c r="B514" s="231"/>
      <c r="C514" s="330"/>
      <c r="F514" s="230"/>
      <c r="G514" s="230"/>
    </row>
    <row r="515" spans="2:7" s="229" customFormat="1">
      <c r="B515" s="231"/>
      <c r="C515" s="330"/>
      <c r="F515" s="230"/>
      <c r="G515" s="230"/>
    </row>
    <row r="516" spans="2:7" s="229" customFormat="1">
      <c r="B516" s="231"/>
      <c r="C516" s="330"/>
      <c r="F516" s="230"/>
      <c r="G516" s="230"/>
    </row>
    <row r="517" spans="2:7" s="229" customFormat="1">
      <c r="B517" s="231"/>
      <c r="C517" s="330"/>
      <c r="F517" s="230"/>
      <c r="G517" s="230"/>
    </row>
    <row r="518" spans="2:7" s="229" customFormat="1">
      <c r="B518" s="231"/>
      <c r="C518" s="330"/>
      <c r="F518" s="230"/>
      <c r="G518" s="230"/>
    </row>
    <row r="519" spans="2:7" s="229" customFormat="1">
      <c r="B519" s="231"/>
      <c r="C519" s="330"/>
      <c r="F519" s="230"/>
      <c r="G519" s="230"/>
    </row>
    <row r="520" spans="2:7" s="229" customFormat="1">
      <c r="B520" s="231"/>
      <c r="C520" s="330"/>
      <c r="F520" s="230"/>
      <c r="G520" s="230"/>
    </row>
    <row r="521" spans="2:7" s="229" customFormat="1">
      <c r="B521" s="231"/>
      <c r="C521" s="330"/>
      <c r="F521" s="230"/>
      <c r="G521" s="230"/>
    </row>
    <row r="522" spans="2:7" s="229" customFormat="1">
      <c r="B522" s="231"/>
      <c r="C522" s="330"/>
      <c r="F522" s="230"/>
      <c r="G522" s="230"/>
    </row>
    <row r="523" spans="2:7" s="229" customFormat="1">
      <c r="B523" s="231"/>
      <c r="C523" s="330"/>
      <c r="F523" s="230"/>
      <c r="G523" s="230"/>
    </row>
    <row r="524" spans="2:7" s="229" customFormat="1">
      <c r="B524" s="231"/>
      <c r="C524" s="330"/>
      <c r="F524" s="230"/>
      <c r="G524" s="230"/>
    </row>
    <row r="525" spans="2:7" s="229" customFormat="1">
      <c r="B525" s="231"/>
      <c r="C525" s="330"/>
      <c r="F525" s="230"/>
      <c r="G525" s="230"/>
    </row>
    <row r="526" spans="2:7" s="229" customFormat="1">
      <c r="B526" s="231"/>
      <c r="C526" s="330"/>
      <c r="F526" s="230"/>
      <c r="G526" s="230"/>
    </row>
    <row r="527" spans="2:7" s="229" customFormat="1">
      <c r="B527" s="231"/>
      <c r="C527" s="330"/>
      <c r="F527" s="230"/>
      <c r="G527" s="230"/>
    </row>
    <row r="528" spans="2:7" s="229" customFormat="1">
      <c r="B528" s="231"/>
      <c r="C528" s="330"/>
      <c r="F528" s="230"/>
      <c r="G528" s="230"/>
    </row>
    <row r="529" spans="2:7" s="229" customFormat="1">
      <c r="B529" s="231"/>
      <c r="C529" s="330"/>
      <c r="F529" s="230"/>
      <c r="G529" s="230"/>
    </row>
    <row r="530" spans="2:7" s="229" customFormat="1">
      <c r="B530" s="231"/>
      <c r="C530" s="330"/>
      <c r="F530" s="230"/>
      <c r="G530" s="230"/>
    </row>
    <row r="531" spans="2:7" s="229" customFormat="1">
      <c r="B531" s="231"/>
      <c r="C531" s="330"/>
      <c r="F531" s="230"/>
      <c r="G531" s="230"/>
    </row>
    <row r="532" spans="2:7" s="229" customFormat="1">
      <c r="B532" s="231"/>
      <c r="C532" s="330"/>
      <c r="F532" s="230"/>
      <c r="G532" s="230"/>
    </row>
    <row r="533" spans="2:7" s="229" customFormat="1">
      <c r="B533" s="231"/>
      <c r="C533" s="330"/>
      <c r="F533" s="230"/>
      <c r="G533" s="230"/>
    </row>
    <row r="534" spans="2:7" s="229" customFormat="1">
      <c r="B534" s="231"/>
      <c r="C534" s="330"/>
      <c r="F534" s="230"/>
      <c r="G534" s="230"/>
    </row>
    <row r="535" spans="2:7" s="229" customFormat="1">
      <c r="B535" s="231"/>
      <c r="C535" s="330"/>
      <c r="F535" s="230"/>
      <c r="G535" s="230"/>
    </row>
    <row r="536" spans="2:7" s="229" customFormat="1">
      <c r="B536" s="231"/>
      <c r="C536" s="330"/>
      <c r="F536" s="230"/>
      <c r="G536" s="230"/>
    </row>
    <row r="537" spans="2:7" s="229" customFormat="1">
      <c r="B537" s="231"/>
      <c r="C537" s="330"/>
      <c r="F537" s="230"/>
      <c r="G537" s="230"/>
    </row>
    <row r="538" spans="2:7" s="229" customFormat="1">
      <c r="B538" s="231"/>
      <c r="C538" s="330"/>
      <c r="F538" s="230"/>
      <c r="G538" s="230"/>
    </row>
    <row r="539" spans="2:7" s="229" customFormat="1">
      <c r="B539" s="231"/>
      <c r="C539" s="330"/>
      <c r="F539" s="230"/>
      <c r="G539" s="230"/>
    </row>
    <row r="540" spans="2:7" s="229" customFormat="1">
      <c r="B540" s="231"/>
      <c r="C540" s="330"/>
      <c r="F540" s="230"/>
      <c r="G540" s="230"/>
    </row>
    <row r="541" spans="2:7" s="229" customFormat="1">
      <c r="B541" s="231"/>
      <c r="C541" s="330"/>
      <c r="F541" s="230"/>
      <c r="G541" s="230"/>
    </row>
    <row r="542" spans="2:7" s="229" customFormat="1">
      <c r="B542" s="231"/>
      <c r="C542" s="330"/>
      <c r="F542" s="230"/>
      <c r="G542" s="230"/>
    </row>
    <row r="543" spans="2:7" s="229" customFormat="1">
      <c r="B543" s="231"/>
      <c r="C543" s="330"/>
      <c r="F543" s="230"/>
      <c r="G543" s="230"/>
    </row>
    <row r="544" spans="2:7" s="229" customFormat="1">
      <c r="B544" s="231"/>
      <c r="C544" s="330"/>
      <c r="F544" s="230"/>
      <c r="G544" s="230"/>
    </row>
    <row r="545" spans="2:7" s="229" customFormat="1">
      <c r="B545" s="231"/>
      <c r="C545" s="330"/>
      <c r="F545" s="230"/>
      <c r="G545" s="230"/>
    </row>
    <row r="546" spans="2:7" s="229" customFormat="1">
      <c r="B546" s="231"/>
      <c r="C546" s="330"/>
      <c r="F546" s="230"/>
      <c r="G546" s="230"/>
    </row>
    <row r="547" spans="2:7" s="229" customFormat="1">
      <c r="B547" s="231"/>
      <c r="C547" s="330"/>
      <c r="F547" s="230"/>
      <c r="G547" s="230"/>
    </row>
    <row r="548" spans="2:7" s="229" customFormat="1">
      <c r="B548" s="231"/>
      <c r="C548" s="330"/>
      <c r="F548" s="230"/>
      <c r="G548" s="230"/>
    </row>
    <row r="549" spans="2:7" s="229" customFormat="1">
      <c r="B549" s="231"/>
      <c r="C549" s="330"/>
      <c r="F549" s="230"/>
      <c r="G549" s="230"/>
    </row>
    <row r="550" spans="2:7" s="229" customFormat="1">
      <c r="B550" s="231"/>
      <c r="C550" s="330"/>
      <c r="F550" s="230"/>
      <c r="G550" s="230"/>
    </row>
    <row r="551" spans="2:7" s="229" customFormat="1">
      <c r="B551" s="231"/>
      <c r="C551" s="330"/>
      <c r="F551" s="230"/>
      <c r="G551" s="230"/>
    </row>
    <row r="552" spans="2:7" s="229" customFormat="1">
      <c r="B552" s="231"/>
      <c r="C552" s="330"/>
      <c r="F552" s="230"/>
      <c r="G552" s="230"/>
    </row>
    <row r="553" spans="2:7" s="229" customFormat="1">
      <c r="B553" s="231"/>
      <c r="C553" s="330"/>
      <c r="F553" s="230"/>
      <c r="G553" s="230"/>
    </row>
    <row r="554" spans="2:7" s="229" customFormat="1">
      <c r="B554" s="231"/>
      <c r="C554" s="330"/>
      <c r="F554" s="230"/>
      <c r="G554" s="230"/>
    </row>
    <row r="555" spans="2:7" s="229" customFormat="1">
      <c r="B555" s="231"/>
      <c r="C555" s="330"/>
      <c r="F555" s="230"/>
      <c r="G555" s="230"/>
    </row>
    <row r="556" spans="2:7" s="229" customFormat="1">
      <c r="B556" s="231"/>
      <c r="C556" s="330"/>
      <c r="F556" s="230"/>
      <c r="G556" s="230"/>
    </row>
    <row r="557" spans="2:7" s="229" customFormat="1">
      <c r="B557" s="231"/>
      <c r="C557" s="330"/>
      <c r="F557" s="230"/>
      <c r="G557" s="230"/>
    </row>
    <row r="558" spans="2:7" s="229" customFormat="1">
      <c r="B558" s="231"/>
      <c r="C558" s="330"/>
      <c r="F558" s="230"/>
      <c r="G558" s="230"/>
    </row>
    <row r="559" spans="2:7" s="229" customFormat="1">
      <c r="B559" s="231"/>
      <c r="C559" s="330"/>
      <c r="F559" s="230"/>
      <c r="G559" s="230"/>
    </row>
    <row r="560" spans="2:7" s="229" customFormat="1">
      <c r="B560" s="231"/>
      <c r="C560" s="330"/>
      <c r="F560" s="230"/>
      <c r="G560" s="230"/>
    </row>
    <row r="561" spans="2:7" s="229" customFormat="1">
      <c r="B561" s="231"/>
      <c r="C561" s="330"/>
      <c r="F561" s="230"/>
      <c r="G561" s="230"/>
    </row>
    <row r="562" spans="2:7" s="229" customFormat="1">
      <c r="B562" s="231"/>
      <c r="C562" s="330"/>
      <c r="F562" s="230"/>
      <c r="G562" s="230"/>
    </row>
    <row r="563" spans="2:7" s="229" customFormat="1">
      <c r="B563" s="231"/>
      <c r="C563" s="330"/>
      <c r="F563" s="230"/>
      <c r="G563" s="230"/>
    </row>
    <row r="564" spans="2:7" s="229" customFormat="1">
      <c r="B564" s="231"/>
      <c r="C564" s="330"/>
      <c r="F564" s="230"/>
      <c r="G564" s="230"/>
    </row>
    <row r="565" spans="2:7" s="229" customFormat="1">
      <c r="B565" s="231"/>
      <c r="C565" s="330"/>
      <c r="F565" s="230"/>
      <c r="G565" s="230"/>
    </row>
    <row r="566" spans="2:7" s="229" customFormat="1">
      <c r="B566" s="231"/>
      <c r="C566" s="330"/>
      <c r="F566" s="230"/>
      <c r="G566" s="230"/>
    </row>
    <row r="567" spans="2:7" s="229" customFormat="1">
      <c r="B567" s="231"/>
      <c r="C567" s="330"/>
      <c r="F567" s="230"/>
      <c r="G567" s="230"/>
    </row>
    <row r="568" spans="2:7" s="229" customFormat="1">
      <c r="B568" s="231"/>
      <c r="C568" s="330"/>
      <c r="F568" s="230"/>
      <c r="G568" s="230"/>
    </row>
    <row r="569" spans="2:7" s="229" customFormat="1">
      <c r="B569" s="231"/>
      <c r="C569" s="330"/>
      <c r="F569" s="230"/>
      <c r="G569" s="230"/>
    </row>
    <row r="570" spans="2:7" s="229" customFormat="1">
      <c r="B570" s="231"/>
      <c r="C570" s="330"/>
      <c r="F570" s="230"/>
      <c r="G570" s="230"/>
    </row>
    <row r="571" spans="2:7" s="229" customFormat="1">
      <c r="B571" s="231"/>
      <c r="C571" s="330"/>
      <c r="F571" s="230"/>
      <c r="G571" s="230"/>
    </row>
    <row r="572" spans="2:7" s="229" customFormat="1">
      <c r="B572" s="231"/>
      <c r="C572" s="330"/>
      <c r="F572" s="230"/>
      <c r="G572" s="230"/>
    </row>
    <row r="573" spans="2:7" s="229" customFormat="1">
      <c r="B573" s="231"/>
      <c r="C573" s="330"/>
      <c r="F573" s="230"/>
      <c r="G573" s="230"/>
    </row>
    <row r="574" spans="2:7" s="229" customFormat="1">
      <c r="B574" s="231"/>
      <c r="C574" s="330"/>
      <c r="F574" s="230"/>
      <c r="G574" s="230"/>
    </row>
    <row r="575" spans="2:7" s="229" customFormat="1">
      <c r="B575" s="231"/>
      <c r="C575" s="330"/>
      <c r="F575" s="230"/>
      <c r="G575" s="230"/>
    </row>
    <row r="576" spans="2:7" s="229" customFormat="1">
      <c r="B576" s="231"/>
      <c r="C576" s="330"/>
      <c r="F576" s="230"/>
      <c r="G576" s="230"/>
    </row>
    <row r="577" spans="2:7" s="229" customFormat="1">
      <c r="B577" s="231"/>
      <c r="C577" s="330"/>
      <c r="F577" s="230"/>
      <c r="G577" s="230"/>
    </row>
    <row r="578" spans="2:7" s="229" customFormat="1">
      <c r="B578" s="231"/>
      <c r="C578" s="330"/>
      <c r="F578" s="230"/>
      <c r="G578" s="230"/>
    </row>
    <row r="579" spans="2:7" s="229" customFormat="1">
      <c r="B579" s="231"/>
      <c r="C579" s="330"/>
      <c r="F579" s="230"/>
      <c r="G579" s="230"/>
    </row>
    <row r="580" spans="2:7" s="229" customFormat="1">
      <c r="B580" s="231"/>
      <c r="C580" s="330"/>
      <c r="F580" s="230"/>
      <c r="G580" s="230"/>
    </row>
    <row r="581" spans="2:7" s="229" customFormat="1">
      <c r="B581" s="231"/>
      <c r="C581" s="330"/>
      <c r="F581" s="230"/>
      <c r="G581" s="230"/>
    </row>
    <row r="582" spans="2:7" s="229" customFormat="1">
      <c r="B582" s="231"/>
      <c r="C582" s="330"/>
      <c r="F582" s="230"/>
      <c r="G582" s="230"/>
    </row>
    <row r="583" spans="2:7" s="229" customFormat="1">
      <c r="B583" s="231"/>
      <c r="C583" s="330"/>
      <c r="F583" s="230"/>
      <c r="G583" s="230"/>
    </row>
    <row r="584" spans="2:7" s="229" customFormat="1">
      <c r="B584" s="231"/>
      <c r="C584" s="330"/>
      <c r="F584" s="230"/>
      <c r="G584" s="230"/>
    </row>
    <row r="585" spans="2:7" s="229" customFormat="1">
      <c r="B585" s="231"/>
      <c r="C585" s="330"/>
      <c r="F585" s="230"/>
      <c r="G585" s="230"/>
    </row>
    <row r="586" spans="2:7" s="229" customFormat="1">
      <c r="B586" s="231"/>
      <c r="C586" s="330"/>
      <c r="F586" s="230"/>
      <c r="G586" s="230"/>
    </row>
    <row r="587" spans="2:7" s="229" customFormat="1">
      <c r="B587" s="231"/>
      <c r="C587" s="330"/>
      <c r="F587" s="230"/>
      <c r="G587" s="230"/>
    </row>
    <row r="588" spans="2:7" s="229" customFormat="1">
      <c r="B588" s="231"/>
      <c r="C588" s="330"/>
      <c r="F588" s="230"/>
      <c r="G588" s="230"/>
    </row>
    <row r="589" spans="2:7" s="229" customFormat="1">
      <c r="B589" s="231"/>
      <c r="C589" s="330"/>
      <c r="F589" s="230"/>
      <c r="G589" s="230"/>
    </row>
    <row r="590" spans="2:7" s="229" customFormat="1">
      <c r="B590" s="231"/>
      <c r="C590" s="330"/>
      <c r="F590" s="230"/>
      <c r="G590" s="230"/>
    </row>
    <row r="591" spans="2:7" s="229" customFormat="1">
      <c r="B591" s="231"/>
      <c r="C591" s="330"/>
      <c r="F591" s="230"/>
      <c r="G591" s="230"/>
    </row>
    <row r="592" spans="2:7" s="229" customFormat="1">
      <c r="B592" s="231"/>
      <c r="C592" s="330"/>
      <c r="F592" s="230"/>
      <c r="G592" s="230"/>
    </row>
    <row r="593" spans="2:7" s="229" customFormat="1">
      <c r="B593" s="231"/>
      <c r="C593" s="330"/>
      <c r="F593" s="230"/>
      <c r="G593" s="230"/>
    </row>
    <row r="594" spans="2:7" s="229" customFormat="1">
      <c r="B594" s="231"/>
      <c r="C594" s="330"/>
      <c r="F594" s="230"/>
      <c r="G594" s="230"/>
    </row>
    <row r="595" spans="2:7" s="229" customFormat="1">
      <c r="B595" s="231"/>
      <c r="C595" s="330"/>
      <c r="F595" s="230"/>
      <c r="G595" s="230"/>
    </row>
    <row r="596" spans="2:7" s="229" customFormat="1">
      <c r="B596" s="231"/>
      <c r="C596" s="330"/>
      <c r="F596" s="230"/>
      <c r="G596" s="230"/>
    </row>
    <row r="597" spans="2:7" s="229" customFormat="1">
      <c r="B597" s="231"/>
      <c r="C597" s="330"/>
      <c r="F597" s="230"/>
      <c r="G597" s="230"/>
    </row>
    <row r="598" spans="2:7" s="229" customFormat="1">
      <c r="B598" s="231"/>
      <c r="C598" s="330"/>
      <c r="F598" s="230"/>
      <c r="G598" s="230"/>
    </row>
    <row r="599" spans="2:7" s="229" customFormat="1">
      <c r="B599" s="231"/>
      <c r="C599" s="330"/>
      <c r="F599" s="230"/>
      <c r="G599" s="230"/>
    </row>
    <row r="600" spans="2:7" s="229" customFormat="1">
      <c r="B600" s="231"/>
      <c r="C600" s="330"/>
      <c r="F600" s="230"/>
      <c r="G600" s="230"/>
    </row>
    <row r="601" spans="2:7" s="229" customFormat="1">
      <c r="B601" s="231"/>
      <c r="C601" s="330"/>
      <c r="F601" s="230"/>
      <c r="G601" s="230"/>
    </row>
    <row r="602" spans="2:7" s="229" customFormat="1">
      <c r="B602" s="231"/>
      <c r="C602" s="330"/>
      <c r="F602" s="230"/>
      <c r="G602" s="230"/>
    </row>
    <row r="603" spans="2:7" s="229" customFormat="1">
      <c r="B603" s="231"/>
      <c r="C603" s="330"/>
      <c r="F603" s="230"/>
      <c r="G603" s="230"/>
    </row>
    <row r="604" spans="2:7" s="229" customFormat="1">
      <c r="B604" s="231"/>
      <c r="C604" s="330"/>
      <c r="F604" s="230"/>
      <c r="G604" s="230"/>
    </row>
    <row r="605" spans="2:7" s="229" customFormat="1">
      <c r="B605" s="231"/>
      <c r="C605" s="330"/>
      <c r="F605" s="230"/>
      <c r="G605" s="230"/>
    </row>
    <row r="606" spans="2:7" s="229" customFormat="1">
      <c r="B606" s="231"/>
      <c r="C606" s="330"/>
      <c r="F606" s="230"/>
      <c r="G606" s="230"/>
    </row>
    <row r="607" spans="2:7" s="229" customFormat="1">
      <c r="B607" s="231"/>
      <c r="C607" s="330"/>
      <c r="F607" s="230"/>
      <c r="G607" s="230"/>
    </row>
    <row r="608" spans="2:7" s="229" customFormat="1">
      <c r="B608" s="231"/>
      <c r="C608" s="330"/>
      <c r="F608" s="230"/>
      <c r="G608" s="230"/>
    </row>
    <row r="609" spans="2:7" s="229" customFormat="1">
      <c r="B609" s="231"/>
      <c r="C609" s="330"/>
      <c r="F609" s="230"/>
      <c r="G609" s="230"/>
    </row>
    <row r="610" spans="2:7" s="229" customFormat="1">
      <c r="B610" s="231"/>
      <c r="C610" s="330"/>
      <c r="F610" s="230"/>
      <c r="G610" s="230"/>
    </row>
    <row r="611" spans="2:7" s="229" customFormat="1">
      <c r="B611" s="231"/>
      <c r="C611" s="330"/>
      <c r="F611" s="230"/>
      <c r="G611" s="230"/>
    </row>
    <row r="612" spans="2:7" s="229" customFormat="1">
      <c r="B612" s="231"/>
      <c r="C612" s="330"/>
      <c r="F612" s="230"/>
      <c r="G612" s="230"/>
    </row>
    <row r="613" spans="2:7" s="229" customFormat="1">
      <c r="B613" s="231"/>
      <c r="C613" s="330"/>
      <c r="F613" s="230"/>
      <c r="G613" s="230"/>
    </row>
    <row r="614" spans="2:7" s="229" customFormat="1">
      <c r="B614" s="231"/>
      <c r="C614" s="330"/>
      <c r="F614" s="230"/>
      <c r="G614" s="230"/>
    </row>
    <row r="615" spans="2:7" s="229" customFormat="1">
      <c r="B615" s="231"/>
      <c r="C615" s="330"/>
      <c r="F615" s="230"/>
      <c r="G615" s="230"/>
    </row>
    <row r="616" spans="2:7" s="229" customFormat="1">
      <c r="B616" s="231"/>
      <c r="C616" s="330"/>
      <c r="F616" s="230"/>
      <c r="G616" s="230"/>
    </row>
    <row r="617" spans="2:7" s="229" customFormat="1">
      <c r="B617" s="231"/>
      <c r="C617" s="330"/>
      <c r="F617" s="230"/>
      <c r="G617" s="230"/>
    </row>
    <row r="618" spans="2:7" s="229" customFormat="1">
      <c r="B618" s="231"/>
      <c r="C618" s="330"/>
      <c r="F618" s="230"/>
      <c r="G618" s="230"/>
    </row>
    <row r="619" spans="2:7" s="229" customFormat="1">
      <c r="B619" s="231"/>
      <c r="C619" s="330"/>
      <c r="F619" s="230"/>
      <c r="G619" s="230"/>
    </row>
    <row r="620" spans="2:7" s="229" customFormat="1">
      <c r="B620" s="231"/>
      <c r="C620" s="330"/>
      <c r="F620" s="230"/>
      <c r="G620" s="230"/>
    </row>
    <row r="621" spans="2:7" s="229" customFormat="1">
      <c r="B621" s="231"/>
      <c r="C621" s="330"/>
      <c r="F621" s="230"/>
      <c r="G621" s="230"/>
    </row>
    <row r="622" spans="2:7" s="229" customFormat="1">
      <c r="B622" s="231"/>
      <c r="C622" s="330"/>
      <c r="F622" s="230"/>
      <c r="G622" s="230"/>
    </row>
    <row r="623" spans="2:7" s="229" customFormat="1">
      <c r="B623" s="231"/>
      <c r="C623" s="330"/>
      <c r="F623" s="230"/>
      <c r="G623" s="230"/>
    </row>
    <row r="624" spans="2:7" s="229" customFormat="1">
      <c r="B624" s="231"/>
      <c r="C624" s="330"/>
      <c r="F624" s="230"/>
      <c r="G624" s="230"/>
    </row>
    <row r="625" spans="2:7" s="229" customFormat="1">
      <c r="B625" s="231"/>
      <c r="C625" s="330"/>
      <c r="F625" s="230"/>
      <c r="G625" s="230"/>
    </row>
    <row r="626" spans="2:7" s="229" customFormat="1">
      <c r="B626" s="231"/>
      <c r="C626" s="330"/>
      <c r="F626" s="230"/>
      <c r="G626" s="230"/>
    </row>
    <row r="627" spans="2:7" s="229" customFormat="1">
      <c r="B627" s="231"/>
      <c r="C627" s="330"/>
      <c r="F627" s="230"/>
      <c r="G627" s="230"/>
    </row>
    <row r="628" spans="2:7" s="229" customFormat="1">
      <c r="B628" s="231"/>
      <c r="C628" s="330"/>
      <c r="F628" s="230"/>
      <c r="G628" s="230"/>
    </row>
    <row r="629" spans="2:7" s="229" customFormat="1">
      <c r="B629" s="231"/>
      <c r="C629" s="330"/>
      <c r="F629" s="230"/>
      <c r="G629" s="230"/>
    </row>
    <row r="630" spans="2:7" s="229" customFormat="1">
      <c r="B630" s="231"/>
      <c r="C630" s="330"/>
      <c r="F630" s="230"/>
      <c r="G630" s="230"/>
    </row>
    <row r="631" spans="2:7" s="229" customFormat="1">
      <c r="B631" s="231"/>
      <c r="C631" s="330"/>
      <c r="F631" s="230"/>
      <c r="G631" s="230"/>
    </row>
    <row r="632" spans="2:7" s="229" customFormat="1">
      <c r="B632" s="231"/>
      <c r="C632" s="330"/>
      <c r="F632" s="230"/>
      <c r="G632" s="230"/>
    </row>
    <row r="633" spans="2:7" s="229" customFormat="1">
      <c r="B633" s="231"/>
      <c r="C633" s="330"/>
      <c r="F633" s="230"/>
      <c r="G633" s="230"/>
    </row>
    <row r="634" spans="2:7" s="229" customFormat="1">
      <c r="B634" s="231"/>
      <c r="C634" s="330"/>
      <c r="F634" s="230"/>
      <c r="G634" s="230"/>
    </row>
    <row r="635" spans="2:7" s="229" customFormat="1">
      <c r="B635" s="231"/>
      <c r="C635" s="330"/>
      <c r="F635" s="230"/>
      <c r="G635" s="230"/>
    </row>
    <row r="636" spans="2:7" s="229" customFormat="1">
      <c r="B636" s="231"/>
      <c r="C636" s="330"/>
      <c r="F636" s="230"/>
      <c r="G636" s="230"/>
    </row>
    <row r="637" spans="2:7" s="229" customFormat="1">
      <c r="B637" s="231"/>
      <c r="C637" s="330"/>
      <c r="F637" s="230"/>
      <c r="G637" s="230"/>
    </row>
    <row r="638" spans="2:7" s="229" customFormat="1">
      <c r="B638" s="231"/>
      <c r="C638" s="330"/>
      <c r="F638" s="230"/>
      <c r="G638" s="230"/>
    </row>
    <row r="639" spans="2:7" s="229" customFormat="1">
      <c r="B639" s="231"/>
      <c r="C639" s="330"/>
      <c r="F639" s="230"/>
      <c r="G639" s="230"/>
    </row>
    <row r="640" spans="2:7" s="229" customFormat="1">
      <c r="B640" s="231"/>
      <c r="C640" s="330"/>
      <c r="F640" s="230"/>
      <c r="G640" s="230"/>
    </row>
    <row r="641" spans="2:7" s="229" customFormat="1">
      <c r="B641" s="231"/>
      <c r="C641" s="330"/>
      <c r="F641" s="230"/>
      <c r="G641" s="230"/>
    </row>
    <row r="642" spans="2:7" s="229" customFormat="1">
      <c r="B642" s="231"/>
      <c r="C642" s="330"/>
      <c r="F642" s="230"/>
      <c r="G642" s="230"/>
    </row>
    <row r="643" spans="2:7" s="229" customFormat="1">
      <c r="B643" s="231"/>
      <c r="C643" s="330"/>
      <c r="F643" s="230"/>
      <c r="G643" s="230"/>
    </row>
    <row r="644" spans="2:7" s="229" customFormat="1">
      <c r="B644" s="231"/>
      <c r="C644" s="330"/>
      <c r="F644" s="230"/>
      <c r="G644" s="230"/>
    </row>
    <row r="645" spans="2:7" s="229" customFormat="1">
      <c r="B645" s="231"/>
      <c r="C645" s="330"/>
      <c r="F645" s="230"/>
      <c r="G645" s="230"/>
    </row>
    <row r="646" spans="2:7" s="229" customFormat="1">
      <c r="B646" s="231"/>
      <c r="C646" s="330"/>
      <c r="F646" s="230"/>
      <c r="G646" s="230"/>
    </row>
    <row r="647" spans="2:7" s="229" customFormat="1">
      <c r="B647" s="231"/>
      <c r="C647" s="330"/>
      <c r="F647" s="230"/>
      <c r="G647" s="230"/>
    </row>
    <row r="648" spans="2:7" s="229" customFormat="1">
      <c r="B648" s="231"/>
      <c r="C648" s="330"/>
      <c r="F648" s="230"/>
      <c r="G648" s="230"/>
    </row>
    <row r="649" spans="2:7" s="229" customFormat="1">
      <c r="B649" s="231"/>
      <c r="C649" s="330"/>
      <c r="F649" s="230"/>
      <c r="G649" s="230"/>
    </row>
    <row r="650" spans="2:7" s="229" customFormat="1">
      <c r="B650" s="231"/>
      <c r="C650" s="330"/>
      <c r="F650" s="230"/>
      <c r="G650" s="230"/>
    </row>
    <row r="651" spans="2:7" s="229" customFormat="1">
      <c r="B651" s="231"/>
      <c r="C651" s="330"/>
      <c r="F651" s="230"/>
      <c r="G651" s="230"/>
    </row>
    <row r="652" spans="2:7" s="229" customFormat="1">
      <c r="B652" s="231"/>
      <c r="C652" s="330"/>
      <c r="F652" s="230"/>
      <c r="G652" s="230"/>
    </row>
    <row r="653" spans="2:7" s="229" customFormat="1">
      <c r="B653" s="231"/>
      <c r="C653" s="330"/>
      <c r="F653" s="230"/>
      <c r="G653" s="230"/>
    </row>
    <row r="654" spans="2:7" s="229" customFormat="1">
      <c r="B654" s="231"/>
      <c r="C654" s="330"/>
      <c r="F654" s="230"/>
      <c r="G654" s="230"/>
    </row>
    <row r="655" spans="2:7" s="229" customFormat="1">
      <c r="B655" s="231"/>
      <c r="C655" s="330"/>
      <c r="F655" s="230"/>
      <c r="G655" s="230"/>
    </row>
    <row r="656" spans="2:7" s="229" customFormat="1">
      <c r="B656" s="231"/>
      <c r="C656" s="330"/>
      <c r="F656" s="230"/>
      <c r="G656" s="230"/>
    </row>
    <row r="657" spans="2:7" s="229" customFormat="1">
      <c r="B657" s="231"/>
      <c r="C657" s="330"/>
      <c r="F657" s="230"/>
      <c r="G657" s="230"/>
    </row>
    <row r="658" spans="2:7" s="229" customFormat="1">
      <c r="B658" s="231"/>
      <c r="C658" s="330"/>
      <c r="F658" s="230"/>
      <c r="G658" s="230"/>
    </row>
    <row r="659" spans="2:7" s="229" customFormat="1">
      <c r="B659" s="231"/>
      <c r="C659" s="330"/>
      <c r="F659" s="230"/>
      <c r="G659" s="230"/>
    </row>
    <row r="660" spans="2:7" s="229" customFormat="1">
      <c r="B660" s="231"/>
      <c r="C660" s="330"/>
      <c r="F660" s="230"/>
      <c r="G660" s="230"/>
    </row>
    <row r="661" spans="2:7" s="229" customFormat="1">
      <c r="B661" s="231"/>
      <c r="C661" s="330"/>
      <c r="F661" s="230"/>
      <c r="G661" s="230"/>
    </row>
    <row r="662" spans="2:7" s="229" customFormat="1">
      <c r="B662" s="231"/>
      <c r="C662" s="330"/>
      <c r="F662" s="230"/>
      <c r="G662" s="230"/>
    </row>
    <row r="663" spans="2:7" s="229" customFormat="1">
      <c r="B663" s="231"/>
      <c r="C663" s="330"/>
      <c r="F663" s="230"/>
      <c r="G663" s="230"/>
    </row>
    <row r="664" spans="2:7" s="229" customFormat="1">
      <c r="B664" s="231"/>
      <c r="C664" s="330"/>
      <c r="F664" s="230"/>
      <c r="G664" s="230"/>
    </row>
    <row r="665" spans="2:7" s="229" customFormat="1">
      <c r="B665" s="231"/>
      <c r="C665" s="330"/>
      <c r="F665" s="230"/>
      <c r="G665" s="230"/>
    </row>
    <row r="666" spans="2:7" s="229" customFormat="1">
      <c r="B666" s="231"/>
      <c r="C666" s="330"/>
      <c r="F666" s="230"/>
      <c r="G666" s="230"/>
    </row>
    <row r="667" spans="2:7" s="229" customFormat="1">
      <c r="B667" s="231"/>
      <c r="C667" s="330"/>
      <c r="F667" s="230"/>
      <c r="G667" s="230"/>
    </row>
    <row r="668" spans="2:7" s="229" customFormat="1">
      <c r="B668" s="231"/>
      <c r="C668" s="330"/>
      <c r="F668" s="230"/>
      <c r="G668" s="230"/>
    </row>
    <row r="669" spans="2:7" s="229" customFormat="1">
      <c r="B669" s="231"/>
      <c r="C669" s="330"/>
      <c r="F669" s="230"/>
      <c r="G669" s="230"/>
    </row>
    <row r="670" spans="2:7" s="229" customFormat="1">
      <c r="B670" s="231"/>
      <c r="C670" s="330"/>
      <c r="F670" s="230"/>
      <c r="G670" s="230"/>
    </row>
    <row r="671" spans="2:7" s="229" customFormat="1">
      <c r="B671" s="231"/>
      <c r="C671" s="330"/>
      <c r="F671" s="230"/>
      <c r="G671" s="230"/>
    </row>
    <row r="672" spans="2:7" s="229" customFormat="1">
      <c r="B672" s="231"/>
      <c r="C672" s="330"/>
      <c r="F672" s="230"/>
      <c r="G672" s="230"/>
    </row>
    <row r="673" spans="2:7" s="229" customFormat="1">
      <c r="B673" s="231"/>
      <c r="C673" s="330"/>
      <c r="F673" s="230"/>
      <c r="G673" s="230"/>
    </row>
    <row r="674" spans="2:7" s="229" customFormat="1">
      <c r="B674" s="231"/>
      <c r="C674" s="330"/>
      <c r="F674" s="230"/>
      <c r="G674" s="230"/>
    </row>
    <row r="675" spans="2:7" s="229" customFormat="1">
      <c r="B675" s="231"/>
      <c r="C675" s="330"/>
      <c r="F675" s="230"/>
      <c r="G675" s="230"/>
    </row>
    <row r="676" spans="2:7" s="229" customFormat="1">
      <c r="B676" s="231"/>
      <c r="C676" s="330"/>
      <c r="F676" s="230"/>
      <c r="G676" s="230"/>
    </row>
    <row r="677" spans="2:7" s="229" customFormat="1">
      <c r="B677" s="231"/>
      <c r="C677" s="330"/>
      <c r="F677" s="230"/>
      <c r="G677" s="230"/>
    </row>
    <row r="678" spans="2:7" s="229" customFormat="1">
      <c r="B678" s="231"/>
      <c r="C678" s="330"/>
      <c r="F678" s="230"/>
      <c r="G678" s="230"/>
    </row>
    <row r="679" spans="2:7" s="229" customFormat="1">
      <c r="B679" s="231"/>
      <c r="C679" s="330"/>
      <c r="F679" s="230"/>
      <c r="G679" s="230"/>
    </row>
    <row r="680" spans="2:7" s="229" customFormat="1">
      <c r="B680" s="231"/>
      <c r="C680" s="330"/>
      <c r="F680" s="230"/>
      <c r="G680" s="230"/>
    </row>
    <row r="681" spans="2:7" s="229" customFormat="1">
      <c r="B681" s="231"/>
      <c r="C681" s="330"/>
      <c r="F681" s="230"/>
      <c r="G681" s="230"/>
    </row>
    <row r="682" spans="2:7" s="229" customFormat="1">
      <c r="B682" s="231"/>
      <c r="C682" s="330"/>
      <c r="F682" s="230"/>
      <c r="G682" s="230"/>
    </row>
    <row r="683" spans="2:7" s="229" customFormat="1">
      <c r="B683" s="231"/>
      <c r="C683" s="330"/>
      <c r="F683" s="230"/>
      <c r="G683" s="230"/>
    </row>
    <row r="684" spans="2:7" s="229" customFormat="1">
      <c r="B684" s="231"/>
      <c r="C684" s="330"/>
      <c r="F684" s="230"/>
      <c r="G684" s="230"/>
    </row>
    <row r="685" spans="2:7" s="229" customFormat="1">
      <c r="B685" s="231"/>
      <c r="C685" s="330"/>
      <c r="F685" s="230"/>
      <c r="G685" s="230"/>
    </row>
    <row r="686" spans="2:7" s="229" customFormat="1">
      <c r="B686" s="231"/>
      <c r="C686" s="330"/>
      <c r="F686" s="230"/>
      <c r="G686" s="230"/>
    </row>
    <row r="687" spans="2:7" s="229" customFormat="1">
      <c r="B687" s="231"/>
      <c r="C687" s="330"/>
      <c r="F687" s="230"/>
      <c r="G687" s="230"/>
    </row>
    <row r="688" spans="2:7" s="229" customFormat="1">
      <c r="B688" s="231"/>
      <c r="C688" s="330"/>
      <c r="F688" s="230"/>
      <c r="G688" s="230"/>
    </row>
    <row r="689" spans="2:7" s="229" customFormat="1">
      <c r="B689" s="231"/>
      <c r="C689" s="330"/>
      <c r="F689" s="230"/>
      <c r="G689" s="230"/>
    </row>
    <row r="690" spans="2:7" s="229" customFormat="1">
      <c r="B690" s="231"/>
      <c r="C690" s="330"/>
      <c r="F690" s="230"/>
      <c r="G690" s="230"/>
    </row>
    <row r="691" spans="2:7" s="229" customFormat="1">
      <c r="B691" s="231"/>
      <c r="C691" s="330"/>
      <c r="F691" s="230"/>
      <c r="G691" s="230"/>
    </row>
    <row r="692" spans="2:7" s="229" customFormat="1">
      <c r="B692" s="231"/>
      <c r="C692" s="330"/>
      <c r="F692" s="230"/>
      <c r="G692" s="230"/>
    </row>
    <row r="693" spans="2:7" s="229" customFormat="1">
      <c r="B693" s="231"/>
      <c r="C693" s="330"/>
      <c r="F693" s="230"/>
      <c r="G693" s="230"/>
    </row>
    <row r="694" spans="2:7" s="229" customFormat="1">
      <c r="B694" s="231"/>
      <c r="C694" s="330"/>
      <c r="F694" s="230"/>
      <c r="G694" s="230"/>
    </row>
    <row r="695" spans="2:7" s="229" customFormat="1">
      <c r="B695" s="231"/>
      <c r="C695" s="330"/>
      <c r="F695" s="230"/>
      <c r="G695" s="230"/>
    </row>
    <row r="696" spans="2:7" s="229" customFormat="1">
      <c r="B696" s="231"/>
      <c r="C696" s="330"/>
      <c r="F696" s="230"/>
      <c r="G696" s="230"/>
    </row>
    <row r="697" spans="2:7" s="229" customFormat="1">
      <c r="B697" s="231"/>
      <c r="C697" s="330"/>
      <c r="F697" s="230"/>
      <c r="G697" s="230"/>
    </row>
    <row r="698" spans="2:7" s="229" customFormat="1">
      <c r="B698" s="231"/>
      <c r="C698" s="330"/>
      <c r="F698" s="230"/>
      <c r="G698" s="230"/>
    </row>
    <row r="699" spans="2:7" s="229" customFormat="1">
      <c r="B699" s="231"/>
      <c r="C699" s="330"/>
      <c r="F699" s="230"/>
      <c r="G699" s="230"/>
    </row>
    <row r="700" spans="2:7" s="229" customFormat="1">
      <c r="B700" s="231"/>
      <c r="C700" s="330"/>
      <c r="F700" s="230"/>
      <c r="G700" s="230"/>
    </row>
    <row r="701" spans="2:7" s="229" customFormat="1">
      <c r="B701" s="231"/>
      <c r="C701" s="330"/>
      <c r="F701" s="230"/>
      <c r="G701" s="230"/>
    </row>
    <row r="702" spans="2:7" s="229" customFormat="1">
      <c r="B702" s="231"/>
      <c r="C702" s="330"/>
      <c r="F702" s="230"/>
      <c r="G702" s="230"/>
    </row>
    <row r="703" spans="2:7" s="229" customFormat="1">
      <c r="B703" s="231"/>
      <c r="C703" s="330"/>
      <c r="F703" s="230"/>
      <c r="G703" s="230"/>
    </row>
    <row r="704" spans="2:7" s="229" customFormat="1">
      <c r="B704" s="231"/>
      <c r="C704" s="330"/>
      <c r="F704" s="230"/>
      <c r="G704" s="230"/>
    </row>
    <row r="705" spans="2:7" s="229" customFormat="1">
      <c r="B705" s="231"/>
      <c r="C705" s="330"/>
      <c r="F705" s="230"/>
      <c r="G705" s="230"/>
    </row>
    <row r="706" spans="2:7" s="229" customFormat="1">
      <c r="B706" s="231"/>
      <c r="C706" s="330"/>
      <c r="F706" s="230"/>
      <c r="G706" s="230"/>
    </row>
    <row r="707" spans="2:7" s="229" customFormat="1">
      <c r="B707" s="231"/>
      <c r="C707" s="330"/>
      <c r="F707" s="230"/>
      <c r="G707" s="230"/>
    </row>
    <row r="708" spans="2:7" s="229" customFormat="1">
      <c r="B708" s="231"/>
      <c r="C708" s="330"/>
      <c r="F708" s="230"/>
      <c r="G708" s="230"/>
    </row>
    <row r="709" spans="2:7" s="229" customFormat="1">
      <c r="B709" s="231"/>
      <c r="C709" s="330"/>
      <c r="F709" s="230"/>
      <c r="G709" s="230"/>
    </row>
    <row r="710" spans="2:7" s="229" customFormat="1">
      <c r="B710" s="231"/>
      <c r="C710" s="330"/>
      <c r="F710" s="230"/>
      <c r="G710" s="230"/>
    </row>
    <row r="711" spans="2:7" s="229" customFormat="1">
      <c r="B711" s="231"/>
      <c r="C711" s="330"/>
      <c r="F711" s="230"/>
      <c r="G711" s="230"/>
    </row>
    <row r="712" spans="2:7" s="229" customFormat="1">
      <c r="B712" s="231"/>
      <c r="C712" s="330"/>
      <c r="F712" s="230"/>
      <c r="G712" s="230"/>
    </row>
    <row r="713" spans="2:7" s="229" customFormat="1">
      <c r="B713" s="231"/>
      <c r="C713" s="330"/>
      <c r="F713" s="230"/>
      <c r="G713" s="230"/>
    </row>
    <row r="714" spans="2:7" s="229" customFormat="1">
      <c r="B714" s="231"/>
      <c r="C714" s="330"/>
      <c r="F714" s="230"/>
      <c r="G714" s="230"/>
    </row>
    <row r="715" spans="2:7" s="229" customFormat="1">
      <c r="B715" s="231"/>
      <c r="C715" s="330"/>
      <c r="F715" s="230"/>
      <c r="G715" s="230"/>
    </row>
    <row r="716" spans="2:7" s="229" customFormat="1">
      <c r="B716" s="231"/>
      <c r="C716" s="330"/>
      <c r="F716" s="230"/>
      <c r="G716" s="230"/>
    </row>
    <row r="717" spans="2:7" s="229" customFormat="1">
      <c r="B717" s="231"/>
      <c r="C717" s="330"/>
      <c r="F717" s="230"/>
      <c r="G717" s="230"/>
    </row>
    <row r="718" spans="2:7" s="229" customFormat="1">
      <c r="B718" s="231"/>
      <c r="C718" s="330"/>
      <c r="F718" s="230"/>
      <c r="G718" s="230"/>
    </row>
    <row r="719" spans="2:7" s="229" customFormat="1">
      <c r="B719" s="231"/>
      <c r="C719" s="330"/>
      <c r="F719" s="230"/>
      <c r="G719" s="230"/>
    </row>
    <row r="720" spans="2:7" s="229" customFormat="1">
      <c r="B720" s="231"/>
      <c r="C720" s="330"/>
      <c r="F720" s="230"/>
      <c r="G720" s="230"/>
    </row>
    <row r="721" spans="2:7" s="229" customFormat="1">
      <c r="B721" s="231"/>
      <c r="C721" s="330"/>
      <c r="F721" s="230"/>
      <c r="G721" s="230"/>
    </row>
    <row r="722" spans="2:7" s="229" customFormat="1">
      <c r="B722" s="231"/>
      <c r="C722" s="330"/>
      <c r="F722" s="230"/>
      <c r="G722" s="230"/>
    </row>
    <row r="723" spans="2:7" s="229" customFormat="1">
      <c r="B723" s="231"/>
      <c r="C723" s="330"/>
      <c r="F723" s="230"/>
      <c r="G723" s="230"/>
    </row>
    <row r="724" spans="2:7" s="229" customFormat="1">
      <c r="B724" s="231"/>
      <c r="C724" s="330"/>
      <c r="F724" s="230"/>
      <c r="G724" s="230"/>
    </row>
    <row r="725" spans="2:7" s="229" customFormat="1">
      <c r="B725" s="231"/>
      <c r="C725" s="330"/>
      <c r="F725" s="230"/>
      <c r="G725" s="230"/>
    </row>
    <row r="726" spans="2:7" s="229" customFormat="1">
      <c r="B726" s="231"/>
      <c r="C726" s="330"/>
      <c r="F726" s="230"/>
      <c r="G726" s="230"/>
    </row>
    <row r="727" spans="2:7" s="229" customFormat="1">
      <c r="B727" s="231"/>
      <c r="C727" s="330"/>
      <c r="F727" s="230"/>
      <c r="G727" s="230"/>
    </row>
    <row r="728" spans="2:7" s="229" customFormat="1">
      <c r="B728" s="231"/>
      <c r="C728" s="330"/>
      <c r="F728" s="230"/>
      <c r="G728" s="230"/>
    </row>
    <row r="729" spans="2:7" s="229" customFormat="1">
      <c r="B729" s="231"/>
      <c r="C729" s="330"/>
      <c r="F729" s="230"/>
      <c r="G729" s="230"/>
    </row>
    <row r="730" spans="2:7" s="229" customFormat="1">
      <c r="B730" s="231"/>
      <c r="C730" s="330"/>
      <c r="F730" s="230"/>
      <c r="G730" s="230"/>
    </row>
    <row r="731" spans="2:7" s="229" customFormat="1">
      <c r="B731" s="231"/>
      <c r="C731" s="330"/>
      <c r="F731" s="230"/>
      <c r="G731" s="230"/>
    </row>
    <row r="732" spans="2:7" s="229" customFormat="1">
      <c r="B732" s="231"/>
      <c r="C732" s="330"/>
      <c r="F732" s="230"/>
      <c r="G732" s="230"/>
    </row>
    <row r="733" spans="2:7" s="229" customFormat="1">
      <c r="B733" s="231"/>
      <c r="C733" s="330"/>
      <c r="F733" s="230"/>
      <c r="G733" s="230"/>
    </row>
    <row r="734" spans="2:7" s="229" customFormat="1">
      <c r="B734" s="231"/>
      <c r="C734" s="330"/>
      <c r="F734" s="230"/>
      <c r="G734" s="230"/>
    </row>
    <row r="735" spans="2:7" s="229" customFormat="1">
      <c r="B735" s="231"/>
      <c r="C735" s="330"/>
      <c r="F735" s="230"/>
      <c r="G735" s="230"/>
    </row>
    <row r="736" spans="2:7" s="229" customFormat="1">
      <c r="B736" s="231"/>
      <c r="C736" s="330"/>
      <c r="F736" s="230"/>
      <c r="G736" s="230"/>
    </row>
    <row r="737" spans="2:7" s="229" customFormat="1">
      <c r="B737" s="231"/>
      <c r="C737" s="330"/>
      <c r="F737" s="230"/>
      <c r="G737" s="230"/>
    </row>
    <row r="738" spans="2:7" s="229" customFormat="1">
      <c r="B738" s="231"/>
      <c r="C738" s="330"/>
      <c r="F738" s="230"/>
      <c r="G738" s="230"/>
    </row>
    <row r="739" spans="2:7" s="229" customFormat="1">
      <c r="B739" s="231"/>
      <c r="C739" s="330"/>
      <c r="F739" s="230"/>
      <c r="G739" s="230"/>
    </row>
    <row r="740" spans="2:7" s="229" customFormat="1">
      <c r="B740" s="231"/>
      <c r="C740" s="330"/>
      <c r="F740" s="230"/>
      <c r="G740" s="230"/>
    </row>
    <row r="741" spans="2:7" s="229" customFormat="1">
      <c r="B741" s="231"/>
      <c r="C741" s="330"/>
      <c r="F741" s="230"/>
      <c r="G741" s="230"/>
    </row>
    <row r="742" spans="2:7" s="229" customFormat="1">
      <c r="B742" s="231"/>
      <c r="C742" s="330"/>
      <c r="F742" s="230"/>
      <c r="G742" s="230"/>
    </row>
    <row r="743" spans="2:7" s="229" customFormat="1">
      <c r="B743" s="231"/>
      <c r="C743" s="330"/>
      <c r="F743" s="230"/>
      <c r="G743" s="230"/>
    </row>
    <row r="744" spans="2:7" s="229" customFormat="1">
      <c r="B744" s="231"/>
      <c r="C744" s="330"/>
      <c r="F744" s="230"/>
      <c r="G744" s="230"/>
    </row>
    <row r="745" spans="2:7" s="229" customFormat="1">
      <c r="B745" s="231"/>
      <c r="C745" s="330"/>
      <c r="F745" s="230"/>
      <c r="G745" s="230"/>
    </row>
    <row r="746" spans="2:7" s="229" customFormat="1">
      <c r="B746" s="231"/>
      <c r="C746" s="330"/>
      <c r="F746" s="230"/>
      <c r="G746" s="230"/>
    </row>
    <row r="747" spans="2:7" s="229" customFormat="1">
      <c r="B747" s="231"/>
      <c r="C747" s="330"/>
      <c r="F747" s="230"/>
      <c r="G747" s="230"/>
    </row>
    <row r="748" spans="2:7" s="229" customFormat="1">
      <c r="B748" s="231"/>
      <c r="C748" s="330"/>
      <c r="F748" s="230"/>
      <c r="G748" s="230"/>
    </row>
    <row r="749" spans="2:7" s="229" customFormat="1">
      <c r="B749" s="231"/>
      <c r="C749" s="330"/>
      <c r="F749" s="230"/>
      <c r="G749" s="230"/>
    </row>
    <row r="750" spans="2:7" s="229" customFormat="1">
      <c r="B750" s="231"/>
      <c r="C750" s="330"/>
      <c r="F750" s="230"/>
      <c r="G750" s="230"/>
    </row>
    <row r="751" spans="2:7" s="229" customFormat="1">
      <c r="B751" s="231"/>
      <c r="C751" s="330"/>
      <c r="F751" s="230"/>
      <c r="G751" s="230"/>
    </row>
    <row r="752" spans="2:7" s="229" customFormat="1">
      <c r="B752" s="231"/>
      <c r="C752" s="330"/>
      <c r="F752" s="230"/>
      <c r="G752" s="230"/>
    </row>
    <row r="753" spans="2:7" s="229" customFormat="1">
      <c r="B753" s="231"/>
      <c r="C753" s="330"/>
      <c r="F753" s="230"/>
      <c r="G753" s="230"/>
    </row>
    <row r="754" spans="2:7" s="229" customFormat="1">
      <c r="B754" s="231"/>
      <c r="C754" s="330"/>
      <c r="F754" s="230"/>
      <c r="G754" s="230"/>
    </row>
    <row r="755" spans="2:7" s="229" customFormat="1">
      <c r="B755" s="231"/>
      <c r="C755" s="330"/>
      <c r="F755" s="230"/>
      <c r="G755" s="230"/>
    </row>
    <row r="756" spans="2:7" s="229" customFormat="1">
      <c r="B756" s="231"/>
      <c r="C756" s="330"/>
      <c r="F756" s="230"/>
      <c r="G756" s="230"/>
    </row>
    <row r="757" spans="2:7" s="229" customFormat="1">
      <c r="B757" s="231"/>
      <c r="C757" s="330"/>
      <c r="F757" s="230"/>
      <c r="G757" s="230"/>
    </row>
    <row r="758" spans="2:7" s="229" customFormat="1">
      <c r="B758" s="231"/>
      <c r="C758" s="330"/>
      <c r="F758" s="230"/>
      <c r="G758" s="230"/>
    </row>
    <row r="759" spans="2:7" s="229" customFormat="1">
      <c r="B759" s="231"/>
      <c r="C759" s="330"/>
      <c r="F759" s="230"/>
      <c r="G759" s="230"/>
    </row>
    <row r="760" spans="2:7" s="229" customFormat="1">
      <c r="B760" s="231"/>
      <c r="C760" s="330"/>
      <c r="F760" s="230"/>
      <c r="G760" s="230"/>
    </row>
    <row r="761" spans="2:7" s="229" customFormat="1">
      <c r="B761" s="231"/>
      <c r="C761" s="330"/>
      <c r="F761" s="230"/>
      <c r="G761" s="230"/>
    </row>
    <row r="762" spans="2:7" s="229" customFormat="1">
      <c r="B762" s="231"/>
      <c r="C762" s="330"/>
      <c r="F762" s="230"/>
      <c r="G762" s="230"/>
    </row>
    <row r="763" spans="2:7" s="229" customFormat="1">
      <c r="B763" s="231"/>
      <c r="C763" s="330"/>
      <c r="F763" s="230"/>
      <c r="G763" s="230"/>
    </row>
    <row r="764" spans="2:7" s="229" customFormat="1">
      <c r="B764" s="231"/>
      <c r="C764" s="330"/>
      <c r="F764" s="230"/>
      <c r="G764" s="230"/>
    </row>
    <row r="765" spans="2:7" s="229" customFormat="1">
      <c r="B765" s="231"/>
      <c r="C765" s="330"/>
      <c r="F765" s="230"/>
      <c r="G765" s="230"/>
    </row>
    <row r="766" spans="2:7" s="229" customFormat="1">
      <c r="B766" s="231"/>
      <c r="C766" s="330"/>
      <c r="F766" s="230"/>
      <c r="G766" s="230"/>
    </row>
    <row r="767" spans="2:7" s="229" customFormat="1">
      <c r="B767" s="231"/>
      <c r="C767" s="330"/>
      <c r="F767" s="230"/>
      <c r="G767" s="230"/>
    </row>
    <row r="768" spans="2:7" s="229" customFormat="1">
      <c r="B768" s="231"/>
      <c r="C768" s="330"/>
      <c r="F768" s="230"/>
      <c r="G768" s="230"/>
    </row>
    <row r="769" spans="2:7" s="229" customFormat="1">
      <c r="B769" s="231"/>
      <c r="C769" s="330"/>
      <c r="F769" s="230"/>
      <c r="G769" s="230"/>
    </row>
    <row r="770" spans="2:7" s="229" customFormat="1">
      <c r="B770" s="231"/>
      <c r="C770" s="330"/>
      <c r="F770" s="230"/>
      <c r="G770" s="230"/>
    </row>
    <row r="771" spans="2:7" s="229" customFormat="1">
      <c r="B771" s="231"/>
      <c r="C771" s="330"/>
      <c r="F771" s="230"/>
      <c r="G771" s="230"/>
    </row>
    <row r="772" spans="2:7" s="229" customFormat="1">
      <c r="B772" s="231"/>
      <c r="C772" s="330"/>
      <c r="F772" s="230"/>
      <c r="G772" s="230"/>
    </row>
    <row r="773" spans="2:7" s="229" customFormat="1">
      <c r="B773" s="231"/>
      <c r="C773" s="330"/>
      <c r="F773" s="230"/>
      <c r="G773" s="230"/>
    </row>
    <row r="774" spans="2:7" s="229" customFormat="1">
      <c r="B774" s="231"/>
      <c r="C774" s="330"/>
      <c r="F774" s="230"/>
      <c r="G774" s="230"/>
    </row>
    <row r="775" spans="2:7" s="229" customFormat="1">
      <c r="B775" s="231"/>
      <c r="C775" s="330"/>
      <c r="F775" s="230"/>
      <c r="G775" s="230"/>
    </row>
    <row r="776" spans="2:7" s="229" customFormat="1">
      <c r="B776" s="231"/>
      <c r="C776" s="330"/>
      <c r="F776" s="230"/>
      <c r="G776" s="230"/>
    </row>
    <row r="777" spans="2:7" s="229" customFormat="1">
      <c r="B777" s="231"/>
      <c r="C777" s="330"/>
      <c r="F777" s="230"/>
      <c r="G777" s="230"/>
    </row>
    <row r="778" spans="2:7" s="229" customFormat="1">
      <c r="B778" s="231"/>
      <c r="C778" s="330"/>
      <c r="F778" s="230"/>
      <c r="G778" s="230"/>
    </row>
    <row r="779" spans="2:7" s="229" customFormat="1">
      <c r="B779" s="231"/>
      <c r="C779" s="330"/>
      <c r="F779" s="230"/>
      <c r="G779" s="230"/>
    </row>
    <row r="780" spans="2:7" s="229" customFormat="1">
      <c r="B780" s="231"/>
      <c r="C780" s="330"/>
      <c r="F780" s="230"/>
      <c r="G780" s="230"/>
    </row>
    <row r="781" spans="2:7" s="229" customFormat="1">
      <c r="B781" s="231"/>
      <c r="C781" s="330"/>
      <c r="F781" s="230"/>
      <c r="G781" s="230"/>
    </row>
    <row r="782" spans="2:7" s="229" customFormat="1">
      <c r="B782" s="231"/>
      <c r="C782" s="330"/>
      <c r="F782" s="230"/>
      <c r="G782" s="230"/>
    </row>
    <row r="783" spans="2:7" s="229" customFormat="1">
      <c r="B783" s="231"/>
      <c r="C783" s="330"/>
      <c r="F783" s="230"/>
      <c r="G783" s="230"/>
    </row>
    <row r="784" spans="2:7" s="229" customFormat="1">
      <c r="B784" s="231"/>
      <c r="C784" s="330"/>
      <c r="F784" s="230"/>
      <c r="G784" s="230"/>
    </row>
    <row r="785" spans="2:7" s="229" customFormat="1">
      <c r="B785" s="231"/>
      <c r="C785" s="330"/>
      <c r="F785" s="230"/>
      <c r="G785" s="230"/>
    </row>
    <row r="786" spans="2:7" s="229" customFormat="1">
      <c r="B786" s="231"/>
      <c r="C786" s="330"/>
      <c r="F786" s="230"/>
      <c r="G786" s="230"/>
    </row>
    <row r="787" spans="2:7" s="229" customFormat="1">
      <c r="B787" s="231"/>
      <c r="C787" s="330"/>
      <c r="F787" s="230"/>
      <c r="G787" s="230"/>
    </row>
    <row r="788" spans="2:7" s="229" customFormat="1">
      <c r="B788" s="231"/>
      <c r="C788" s="330"/>
      <c r="F788" s="230"/>
      <c r="G788" s="230"/>
    </row>
    <row r="789" spans="2:7" s="229" customFormat="1">
      <c r="B789" s="231"/>
      <c r="C789" s="330"/>
      <c r="F789" s="230"/>
      <c r="G789" s="230"/>
    </row>
    <row r="790" spans="2:7" s="229" customFormat="1">
      <c r="B790" s="231"/>
      <c r="C790" s="330"/>
      <c r="F790" s="230"/>
      <c r="G790" s="230"/>
    </row>
    <row r="791" spans="2:7" s="229" customFormat="1">
      <c r="B791" s="231"/>
      <c r="C791" s="330"/>
      <c r="F791" s="230"/>
      <c r="G791" s="230"/>
    </row>
    <row r="792" spans="2:7" s="229" customFormat="1">
      <c r="B792" s="231"/>
      <c r="C792" s="330"/>
      <c r="F792" s="230"/>
      <c r="G792" s="230"/>
    </row>
    <row r="793" spans="2:7" s="229" customFormat="1">
      <c r="B793" s="231"/>
      <c r="C793" s="330"/>
      <c r="F793" s="230"/>
      <c r="G793" s="230"/>
    </row>
    <row r="794" spans="2:7" s="229" customFormat="1">
      <c r="B794" s="231"/>
      <c r="C794" s="330"/>
      <c r="F794" s="230"/>
      <c r="G794" s="230"/>
    </row>
    <row r="795" spans="2:7" s="229" customFormat="1">
      <c r="B795" s="231"/>
      <c r="C795" s="330"/>
      <c r="F795" s="230"/>
      <c r="G795" s="230"/>
    </row>
    <row r="796" spans="2:7" s="229" customFormat="1">
      <c r="B796" s="231"/>
      <c r="C796" s="330"/>
      <c r="F796" s="230"/>
      <c r="G796" s="230"/>
    </row>
    <row r="797" spans="2:7" s="229" customFormat="1">
      <c r="B797" s="231"/>
      <c r="C797" s="330"/>
      <c r="F797" s="230"/>
      <c r="G797" s="230"/>
    </row>
    <row r="798" spans="2:7" s="229" customFormat="1">
      <c r="B798" s="231"/>
      <c r="C798" s="330"/>
      <c r="F798" s="230"/>
      <c r="G798" s="230"/>
    </row>
    <row r="799" spans="2:7" s="229" customFormat="1">
      <c r="B799" s="231"/>
      <c r="C799" s="330"/>
      <c r="F799" s="230"/>
      <c r="G799" s="230"/>
    </row>
    <row r="800" spans="2:7" s="229" customFormat="1">
      <c r="B800" s="231"/>
      <c r="C800" s="330"/>
      <c r="F800" s="230"/>
      <c r="G800" s="230"/>
    </row>
    <row r="801" spans="2:7" s="229" customFormat="1">
      <c r="B801" s="231"/>
      <c r="C801" s="330"/>
      <c r="F801" s="230"/>
      <c r="G801" s="230"/>
    </row>
    <row r="802" spans="2:7" s="229" customFormat="1">
      <c r="B802" s="231"/>
      <c r="C802" s="330"/>
      <c r="F802" s="230"/>
      <c r="G802" s="230"/>
    </row>
    <row r="803" spans="2:7" s="229" customFormat="1">
      <c r="B803" s="231"/>
      <c r="C803" s="330"/>
      <c r="F803" s="230"/>
      <c r="G803" s="230"/>
    </row>
    <row r="804" spans="2:7" s="229" customFormat="1">
      <c r="B804" s="231"/>
      <c r="C804" s="330"/>
      <c r="F804" s="230"/>
      <c r="G804" s="230"/>
    </row>
    <row r="805" spans="2:7" s="229" customFormat="1">
      <c r="B805" s="231"/>
      <c r="C805" s="330"/>
      <c r="F805" s="230"/>
      <c r="G805" s="230"/>
    </row>
    <row r="806" spans="2:7" s="229" customFormat="1">
      <c r="B806" s="231"/>
      <c r="C806" s="330"/>
      <c r="F806" s="230"/>
      <c r="G806" s="230"/>
    </row>
    <row r="807" spans="2:7" s="229" customFormat="1">
      <c r="B807" s="231"/>
      <c r="C807" s="330"/>
      <c r="F807" s="230"/>
      <c r="G807" s="230"/>
    </row>
    <row r="808" spans="2:7" s="229" customFormat="1">
      <c r="B808" s="231"/>
      <c r="C808" s="330"/>
      <c r="F808" s="230"/>
      <c r="G808" s="230"/>
    </row>
    <row r="809" spans="2:7" s="229" customFormat="1">
      <c r="B809" s="231"/>
      <c r="C809" s="330"/>
      <c r="F809" s="230"/>
      <c r="G809" s="230"/>
    </row>
    <row r="810" spans="2:7" s="229" customFormat="1">
      <c r="B810" s="231"/>
      <c r="C810" s="330"/>
      <c r="F810" s="230"/>
      <c r="G810" s="230"/>
    </row>
    <row r="811" spans="2:7" s="229" customFormat="1">
      <c r="B811" s="231"/>
      <c r="C811" s="330"/>
      <c r="F811" s="230"/>
      <c r="G811" s="230"/>
    </row>
    <row r="812" spans="2:7" s="229" customFormat="1">
      <c r="B812" s="231"/>
      <c r="C812" s="330"/>
      <c r="F812" s="230"/>
      <c r="G812" s="230"/>
    </row>
    <row r="813" spans="2:7" s="229" customFormat="1">
      <c r="B813" s="231"/>
      <c r="C813" s="330"/>
      <c r="F813" s="230"/>
      <c r="G813" s="230"/>
    </row>
    <row r="814" spans="2:7" s="229" customFormat="1">
      <c r="B814" s="231"/>
      <c r="C814" s="330"/>
      <c r="F814" s="230"/>
      <c r="G814" s="230"/>
    </row>
    <row r="815" spans="2:7" s="229" customFormat="1">
      <c r="B815" s="231"/>
      <c r="C815" s="330"/>
      <c r="F815" s="230"/>
      <c r="G815" s="230"/>
    </row>
    <row r="816" spans="2:7" s="229" customFormat="1">
      <c r="B816" s="231"/>
      <c r="C816" s="330"/>
      <c r="F816" s="230"/>
      <c r="G816" s="230"/>
    </row>
    <row r="817" spans="2:7" s="229" customFormat="1">
      <c r="B817" s="231"/>
      <c r="C817" s="330"/>
      <c r="F817" s="230"/>
      <c r="G817" s="230"/>
    </row>
    <row r="818" spans="2:7" s="229" customFormat="1">
      <c r="B818" s="231"/>
      <c r="C818" s="330"/>
      <c r="F818" s="230"/>
      <c r="G818" s="230"/>
    </row>
    <row r="819" spans="2:7" s="229" customFormat="1">
      <c r="B819" s="231"/>
      <c r="C819" s="330"/>
      <c r="F819" s="230"/>
      <c r="G819" s="230"/>
    </row>
    <row r="820" spans="2:7" s="229" customFormat="1">
      <c r="B820" s="231"/>
      <c r="C820" s="330"/>
      <c r="F820" s="230"/>
      <c r="G820" s="230"/>
    </row>
    <row r="821" spans="2:7" s="229" customFormat="1">
      <c r="B821" s="231"/>
      <c r="C821" s="330"/>
      <c r="F821" s="230"/>
      <c r="G821" s="230"/>
    </row>
    <row r="822" spans="2:7" s="229" customFormat="1">
      <c r="B822" s="231"/>
      <c r="C822" s="330"/>
      <c r="F822" s="230"/>
      <c r="G822" s="230"/>
    </row>
    <row r="823" spans="2:7" s="229" customFormat="1">
      <c r="B823" s="231"/>
      <c r="C823" s="330"/>
      <c r="F823" s="230"/>
      <c r="G823" s="230"/>
    </row>
    <row r="824" spans="2:7" s="229" customFormat="1">
      <c r="B824" s="231"/>
      <c r="C824" s="330"/>
      <c r="F824" s="230"/>
      <c r="G824" s="230"/>
    </row>
    <row r="825" spans="2:7" s="229" customFormat="1">
      <c r="B825" s="231"/>
      <c r="C825" s="330"/>
      <c r="F825" s="230"/>
      <c r="G825" s="230"/>
    </row>
    <row r="826" spans="2:7" s="229" customFormat="1">
      <c r="B826" s="231"/>
      <c r="C826" s="330"/>
      <c r="F826" s="230"/>
      <c r="G826" s="230"/>
    </row>
    <row r="827" spans="2:7" s="229" customFormat="1">
      <c r="B827" s="231"/>
      <c r="C827" s="330"/>
      <c r="F827" s="230"/>
      <c r="G827" s="230"/>
    </row>
    <row r="828" spans="2:7" s="229" customFormat="1">
      <c r="B828" s="231"/>
      <c r="C828" s="330"/>
      <c r="F828" s="230"/>
      <c r="G828" s="230"/>
    </row>
    <row r="829" spans="2:7" s="229" customFormat="1">
      <c r="B829" s="231"/>
      <c r="C829" s="330"/>
      <c r="F829" s="230"/>
      <c r="G829" s="230"/>
    </row>
    <row r="830" spans="2:7" s="229" customFormat="1">
      <c r="B830" s="231"/>
      <c r="C830" s="330"/>
      <c r="F830" s="230"/>
      <c r="G830" s="230"/>
    </row>
    <row r="831" spans="2:7" s="229" customFormat="1">
      <c r="B831" s="231"/>
      <c r="C831" s="330"/>
      <c r="F831" s="230"/>
      <c r="G831" s="230"/>
    </row>
    <row r="832" spans="2:7" s="229" customFormat="1">
      <c r="B832" s="231"/>
      <c r="C832" s="330"/>
      <c r="F832" s="230"/>
      <c r="G832" s="230"/>
    </row>
    <row r="833" spans="2:7" s="229" customFormat="1">
      <c r="B833" s="231"/>
      <c r="C833" s="330"/>
      <c r="F833" s="230"/>
      <c r="G833" s="230"/>
    </row>
    <row r="834" spans="2:7" s="229" customFormat="1">
      <c r="B834" s="231"/>
      <c r="C834" s="330"/>
      <c r="F834" s="230"/>
      <c r="G834" s="230"/>
    </row>
    <row r="835" spans="2:7" s="229" customFormat="1">
      <c r="B835" s="231"/>
      <c r="C835" s="330"/>
      <c r="F835" s="230"/>
      <c r="G835" s="230"/>
    </row>
    <row r="836" spans="2:7" s="229" customFormat="1">
      <c r="B836" s="231"/>
      <c r="C836" s="330"/>
      <c r="F836" s="230"/>
      <c r="G836" s="230"/>
    </row>
    <row r="837" spans="2:7" s="229" customFormat="1">
      <c r="B837" s="231"/>
      <c r="C837" s="330"/>
      <c r="F837" s="230"/>
      <c r="G837" s="230"/>
    </row>
    <row r="838" spans="2:7" s="229" customFormat="1">
      <c r="B838" s="231"/>
      <c r="C838" s="330"/>
      <c r="F838" s="230"/>
      <c r="G838" s="230"/>
    </row>
    <row r="839" spans="2:7" s="229" customFormat="1">
      <c r="B839" s="231"/>
      <c r="C839" s="330"/>
      <c r="F839" s="230"/>
      <c r="G839" s="230"/>
    </row>
    <row r="840" spans="2:7" s="229" customFormat="1">
      <c r="B840" s="231"/>
      <c r="C840" s="330"/>
      <c r="F840" s="230"/>
      <c r="G840" s="230"/>
    </row>
    <row r="841" spans="2:7" s="229" customFormat="1">
      <c r="B841" s="231"/>
      <c r="C841" s="330"/>
      <c r="F841" s="230"/>
      <c r="G841" s="230"/>
    </row>
    <row r="842" spans="2:7" s="229" customFormat="1">
      <c r="B842" s="231"/>
      <c r="C842" s="330"/>
      <c r="F842" s="230"/>
      <c r="G842" s="230"/>
    </row>
    <row r="843" spans="2:7" s="229" customFormat="1">
      <c r="B843" s="231"/>
      <c r="C843" s="330"/>
      <c r="F843" s="230"/>
      <c r="G843" s="230"/>
    </row>
    <row r="844" spans="2:7" s="229" customFormat="1">
      <c r="B844" s="231"/>
      <c r="C844" s="330"/>
      <c r="F844" s="230"/>
      <c r="G844" s="230"/>
    </row>
    <row r="845" spans="2:7" s="229" customFormat="1">
      <c r="B845" s="231"/>
      <c r="C845" s="330"/>
      <c r="F845" s="230"/>
      <c r="G845" s="230"/>
    </row>
    <row r="846" spans="2:7" s="229" customFormat="1">
      <c r="B846" s="231"/>
      <c r="C846" s="330"/>
      <c r="F846" s="230"/>
      <c r="G846" s="230"/>
    </row>
    <row r="847" spans="2:7" s="229" customFormat="1">
      <c r="B847" s="231"/>
      <c r="C847" s="330"/>
      <c r="F847" s="230"/>
      <c r="G847" s="230"/>
    </row>
    <row r="848" spans="2:7" s="229" customFormat="1">
      <c r="B848" s="231"/>
      <c r="C848" s="330"/>
      <c r="F848" s="230"/>
      <c r="G848" s="230"/>
    </row>
    <row r="849" spans="2:7" s="229" customFormat="1">
      <c r="B849" s="231"/>
      <c r="C849" s="330"/>
      <c r="F849" s="230"/>
      <c r="G849" s="230"/>
    </row>
    <row r="850" spans="2:7" s="229" customFormat="1">
      <c r="B850" s="231"/>
      <c r="C850" s="330"/>
      <c r="F850" s="230"/>
      <c r="G850" s="230"/>
    </row>
    <row r="851" spans="2:7" s="229" customFormat="1">
      <c r="B851" s="231"/>
      <c r="C851" s="330"/>
      <c r="F851" s="230"/>
      <c r="G851" s="230"/>
    </row>
    <row r="852" spans="2:7" s="229" customFormat="1">
      <c r="B852" s="231"/>
      <c r="C852" s="330"/>
      <c r="F852" s="230"/>
      <c r="G852" s="230"/>
    </row>
    <row r="853" spans="2:7" s="229" customFormat="1">
      <c r="B853" s="231"/>
      <c r="C853" s="330"/>
      <c r="F853" s="230"/>
      <c r="G853" s="230"/>
    </row>
    <row r="854" spans="2:7" s="229" customFormat="1">
      <c r="B854" s="231"/>
      <c r="C854" s="330"/>
      <c r="F854" s="230"/>
      <c r="G854" s="230"/>
    </row>
    <row r="855" spans="2:7" s="229" customFormat="1">
      <c r="B855" s="231"/>
      <c r="C855" s="330"/>
      <c r="F855" s="230"/>
      <c r="G855" s="230"/>
    </row>
    <row r="856" spans="2:7" s="229" customFormat="1">
      <c r="B856" s="231"/>
      <c r="C856" s="330"/>
      <c r="F856" s="230"/>
      <c r="G856" s="230"/>
    </row>
    <row r="857" spans="2:7" s="229" customFormat="1">
      <c r="B857" s="231"/>
      <c r="C857" s="330"/>
      <c r="F857" s="230"/>
      <c r="G857" s="230"/>
    </row>
    <row r="858" spans="2:7" s="229" customFormat="1">
      <c r="B858" s="231"/>
      <c r="C858" s="330"/>
      <c r="F858" s="230"/>
      <c r="G858" s="230"/>
    </row>
    <row r="859" spans="2:7" s="229" customFormat="1">
      <c r="B859" s="231"/>
      <c r="C859" s="330"/>
      <c r="F859" s="230"/>
      <c r="G859" s="230"/>
    </row>
    <row r="860" spans="2:7" s="229" customFormat="1">
      <c r="B860" s="231"/>
      <c r="C860" s="330"/>
      <c r="F860" s="230"/>
      <c r="G860" s="230"/>
    </row>
    <row r="861" spans="2:7" s="229" customFormat="1">
      <c r="B861" s="231"/>
      <c r="C861" s="330"/>
      <c r="F861" s="230"/>
      <c r="G861" s="230"/>
    </row>
    <row r="862" spans="2:7" s="229" customFormat="1">
      <c r="B862" s="231"/>
      <c r="C862" s="330"/>
      <c r="F862" s="230"/>
      <c r="G862" s="230"/>
    </row>
    <row r="863" spans="2:7" s="229" customFormat="1">
      <c r="B863" s="231"/>
      <c r="C863" s="330"/>
      <c r="F863" s="230"/>
      <c r="G863" s="230"/>
    </row>
    <row r="864" spans="2:7" s="229" customFormat="1">
      <c r="B864" s="231"/>
      <c r="C864" s="330"/>
      <c r="F864" s="230"/>
      <c r="G864" s="230"/>
    </row>
    <row r="865" spans="2:7" s="229" customFormat="1">
      <c r="B865" s="231"/>
      <c r="C865" s="330"/>
      <c r="F865" s="230"/>
      <c r="G865" s="230"/>
    </row>
    <row r="866" spans="2:7" s="229" customFormat="1">
      <c r="B866" s="231"/>
      <c r="C866" s="330"/>
      <c r="F866" s="230"/>
      <c r="G866" s="230"/>
    </row>
    <row r="867" spans="2:7" s="229" customFormat="1">
      <c r="B867" s="231"/>
      <c r="C867" s="330"/>
      <c r="F867" s="230"/>
      <c r="G867" s="230"/>
    </row>
    <row r="868" spans="2:7" s="229" customFormat="1">
      <c r="B868" s="231"/>
      <c r="C868" s="330"/>
      <c r="F868" s="230"/>
      <c r="G868" s="230"/>
    </row>
    <row r="869" spans="2:7" s="229" customFormat="1">
      <c r="B869" s="231"/>
      <c r="C869" s="330"/>
      <c r="F869" s="230"/>
      <c r="G869" s="230"/>
    </row>
    <row r="870" spans="2:7" s="229" customFormat="1">
      <c r="B870" s="231"/>
      <c r="C870" s="330"/>
      <c r="F870" s="230"/>
      <c r="G870" s="230"/>
    </row>
    <row r="871" spans="2:7" s="229" customFormat="1">
      <c r="B871" s="231"/>
      <c r="C871" s="330"/>
      <c r="F871" s="230"/>
      <c r="G871" s="230"/>
    </row>
    <row r="872" spans="2:7" s="229" customFormat="1">
      <c r="B872" s="231"/>
      <c r="C872" s="330"/>
      <c r="F872" s="230"/>
      <c r="G872" s="230"/>
    </row>
    <row r="873" spans="2:7" s="229" customFormat="1">
      <c r="B873" s="231"/>
      <c r="C873" s="330"/>
      <c r="F873" s="230"/>
      <c r="G873" s="230"/>
    </row>
    <row r="874" spans="2:7" s="229" customFormat="1">
      <c r="B874" s="231"/>
      <c r="C874" s="330"/>
      <c r="F874" s="230"/>
      <c r="G874" s="230"/>
    </row>
    <row r="875" spans="2:7" s="229" customFormat="1">
      <c r="B875" s="231"/>
      <c r="C875" s="330"/>
      <c r="F875" s="230"/>
      <c r="G875" s="230"/>
    </row>
    <row r="876" spans="2:7" s="229" customFormat="1">
      <c r="B876" s="231"/>
      <c r="C876" s="330"/>
      <c r="F876" s="230"/>
      <c r="G876" s="230"/>
    </row>
    <row r="877" spans="2:7" s="229" customFormat="1">
      <c r="B877" s="231"/>
      <c r="C877" s="330"/>
      <c r="F877" s="230"/>
      <c r="G877" s="230"/>
    </row>
    <row r="878" spans="2:7" s="229" customFormat="1">
      <c r="B878" s="231"/>
      <c r="C878" s="330"/>
      <c r="F878" s="230"/>
      <c r="G878" s="230"/>
    </row>
    <row r="879" spans="2:7" s="229" customFormat="1">
      <c r="B879" s="231"/>
      <c r="C879" s="330"/>
      <c r="F879" s="230"/>
      <c r="G879" s="230"/>
    </row>
    <row r="880" spans="2:7" s="229" customFormat="1">
      <c r="B880" s="231"/>
      <c r="C880" s="330"/>
      <c r="F880" s="230"/>
      <c r="G880" s="230"/>
    </row>
    <row r="881" spans="2:7" s="229" customFormat="1">
      <c r="B881" s="231"/>
      <c r="C881" s="330"/>
      <c r="F881" s="230"/>
      <c r="G881" s="230"/>
    </row>
    <row r="882" spans="2:7" s="229" customFormat="1">
      <c r="B882" s="231"/>
      <c r="C882" s="330"/>
      <c r="F882" s="230"/>
      <c r="G882" s="230"/>
    </row>
    <row r="883" spans="2:7" s="229" customFormat="1">
      <c r="B883" s="231"/>
      <c r="C883" s="330"/>
      <c r="F883" s="230"/>
      <c r="G883" s="230"/>
    </row>
    <row r="884" spans="2:7" s="229" customFormat="1">
      <c r="B884" s="231"/>
      <c r="C884" s="330"/>
      <c r="F884" s="230"/>
      <c r="G884" s="230"/>
    </row>
    <row r="885" spans="2:7" s="229" customFormat="1">
      <c r="B885" s="231"/>
      <c r="C885" s="330"/>
      <c r="F885" s="230"/>
      <c r="G885" s="230"/>
    </row>
    <row r="886" spans="2:7" s="229" customFormat="1">
      <c r="B886" s="231"/>
      <c r="C886" s="330"/>
      <c r="F886" s="230"/>
      <c r="G886" s="230"/>
    </row>
    <row r="887" spans="2:7" s="229" customFormat="1">
      <c r="B887" s="231"/>
      <c r="C887" s="330"/>
      <c r="F887" s="230"/>
      <c r="G887" s="230"/>
    </row>
    <row r="888" spans="2:7" s="229" customFormat="1">
      <c r="B888" s="231"/>
      <c r="C888" s="330"/>
      <c r="F888" s="230"/>
      <c r="G888" s="230"/>
    </row>
    <row r="889" spans="2:7" s="229" customFormat="1">
      <c r="B889" s="231"/>
      <c r="C889" s="330"/>
      <c r="F889" s="230"/>
      <c r="G889" s="230"/>
    </row>
    <row r="890" spans="2:7" s="229" customFormat="1">
      <c r="B890" s="231"/>
      <c r="C890" s="330"/>
      <c r="F890" s="230"/>
      <c r="G890" s="230"/>
    </row>
    <row r="891" spans="2:7" s="229" customFormat="1">
      <c r="B891" s="231"/>
      <c r="C891" s="330"/>
      <c r="F891" s="230"/>
      <c r="G891" s="230"/>
    </row>
    <row r="892" spans="2:7" s="229" customFormat="1">
      <c r="B892" s="231"/>
      <c r="C892" s="330"/>
      <c r="F892" s="230"/>
      <c r="G892" s="230"/>
    </row>
    <row r="893" spans="2:7" s="229" customFormat="1">
      <c r="B893" s="231"/>
      <c r="C893" s="330"/>
      <c r="F893" s="230"/>
      <c r="G893" s="230"/>
    </row>
    <row r="894" spans="2:7" s="229" customFormat="1">
      <c r="B894" s="231"/>
      <c r="C894" s="330"/>
      <c r="F894" s="230"/>
      <c r="G894" s="230"/>
    </row>
    <row r="895" spans="2:7" s="229" customFormat="1">
      <c r="B895" s="231"/>
      <c r="C895" s="330"/>
      <c r="F895" s="230"/>
      <c r="G895" s="230"/>
    </row>
    <row r="896" spans="2:7" s="229" customFormat="1">
      <c r="B896" s="231"/>
      <c r="C896" s="330"/>
      <c r="F896" s="230"/>
      <c r="G896" s="230"/>
    </row>
    <row r="897" spans="2:7" s="229" customFormat="1">
      <c r="B897" s="231"/>
      <c r="C897" s="330"/>
      <c r="F897" s="230"/>
      <c r="G897" s="230"/>
    </row>
    <row r="898" spans="2:7" s="229" customFormat="1">
      <c r="B898" s="231"/>
      <c r="C898" s="330"/>
      <c r="F898" s="230"/>
      <c r="G898" s="230"/>
    </row>
    <row r="899" spans="2:7" s="229" customFormat="1">
      <c r="B899" s="231"/>
      <c r="C899" s="330"/>
      <c r="F899" s="230"/>
      <c r="G899" s="230"/>
    </row>
    <row r="900" spans="2:7" s="229" customFormat="1">
      <c r="B900" s="231"/>
      <c r="C900" s="330"/>
      <c r="F900" s="230"/>
      <c r="G900" s="230"/>
    </row>
    <row r="901" spans="2:7" s="229" customFormat="1">
      <c r="B901" s="231"/>
      <c r="C901" s="330"/>
      <c r="F901" s="230"/>
      <c r="G901" s="230"/>
    </row>
    <row r="902" spans="2:7" s="229" customFormat="1">
      <c r="B902" s="231"/>
      <c r="C902" s="330"/>
      <c r="F902" s="230"/>
      <c r="G902" s="230"/>
    </row>
    <row r="903" spans="2:7" s="229" customFormat="1">
      <c r="B903" s="231"/>
      <c r="C903" s="330"/>
      <c r="F903" s="230"/>
      <c r="G903" s="230"/>
    </row>
    <row r="904" spans="2:7" s="229" customFormat="1">
      <c r="B904" s="231"/>
      <c r="C904" s="330"/>
      <c r="F904" s="230"/>
      <c r="G904" s="230"/>
    </row>
    <row r="905" spans="2:7" s="229" customFormat="1">
      <c r="B905" s="231"/>
      <c r="C905" s="330"/>
      <c r="F905" s="230"/>
      <c r="G905" s="230"/>
    </row>
    <row r="906" spans="2:7" s="229" customFormat="1">
      <c r="B906" s="231"/>
      <c r="C906" s="330"/>
      <c r="F906" s="230"/>
      <c r="G906" s="230"/>
    </row>
    <row r="907" spans="2:7" s="229" customFormat="1">
      <c r="B907" s="231"/>
      <c r="C907" s="330"/>
      <c r="F907" s="230"/>
      <c r="G907" s="230"/>
    </row>
    <row r="908" spans="2:7" s="229" customFormat="1">
      <c r="B908" s="231"/>
      <c r="C908" s="330"/>
      <c r="F908" s="230"/>
      <c r="G908" s="230"/>
    </row>
    <row r="909" spans="2:7" s="229" customFormat="1">
      <c r="B909" s="231"/>
      <c r="C909" s="330"/>
      <c r="F909" s="230"/>
      <c r="G909" s="230"/>
    </row>
    <row r="910" spans="2:7" s="229" customFormat="1">
      <c r="B910" s="231"/>
      <c r="C910" s="330"/>
      <c r="F910" s="230"/>
      <c r="G910" s="230"/>
    </row>
    <row r="911" spans="2:7" s="229" customFormat="1">
      <c r="B911" s="231"/>
      <c r="C911" s="330"/>
      <c r="F911" s="230"/>
      <c r="G911" s="230"/>
    </row>
    <row r="912" spans="2:7" s="229" customFormat="1">
      <c r="B912" s="231"/>
      <c r="C912" s="330"/>
      <c r="F912" s="230"/>
      <c r="G912" s="230"/>
    </row>
    <row r="913" spans="2:7" s="229" customFormat="1">
      <c r="B913" s="231"/>
      <c r="C913" s="330"/>
      <c r="F913" s="230"/>
      <c r="G913" s="230"/>
    </row>
    <row r="914" spans="2:7" s="229" customFormat="1">
      <c r="B914" s="231"/>
      <c r="C914" s="330"/>
      <c r="F914" s="230"/>
      <c r="G914" s="230"/>
    </row>
    <row r="915" spans="2:7" s="229" customFormat="1">
      <c r="B915" s="231"/>
      <c r="C915" s="330"/>
      <c r="F915" s="230"/>
      <c r="G915" s="230"/>
    </row>
    <row r="916" spans="2:7" s="229" customFormat="1">
      <c r="B916" s="231"/>
      <c r="C916" s="330"/>
      <c r="F916" s="230"/>
      <c r="G916" s="230"/>
    </row>
    <row r="917" spans="2:7" s="229" customFormat="1">
      <c r="B917" s="231"/>
      <c r="C917" s="330"/>
      <c r="F917" s="230"/>
      <c r="G917" s="230"/>
    </row>
    <row r="918" spans="2:7" s="229" customFormat="1">
      <c r="B918" s="231"/>
      <c r="C918" s="330"/>
      <c r="F918" s="230"/>
      <c r="G918" s="230"/>
    </row>
    <row r="919" spans="2:7" s="229" customFormat="1">
      <c r="B919" s="231"/>
      <c r="C919" s="330"/>
      <c r="F919" s="230"/>
      <c r="G919" s="230"/>
    </row>
    <row r="920" spans="2:7" s="229" customFormat="1">
      <c r="B920" s="231"/>
      <c r="C920" s="330"/>
      <c r="F920" s="230"/>
      <c r="G920" s="230"/>
    </row>
    <row r="921" spans="2:7" s="229" customFormat="1">
      <c r="B921" s="231"/>
      <c r="C921" s="330"/>
      <c r="F921" s="230"/>
      <c r="G921" s="230"/>
    </row>
    <row r="922" spans="2:7" s="229" customFormat="1">
      <c r="B922" s="231"/>
      <c r="C922" s="330"/>
      <c r="F922" s="230"/>
      <c r="G922" s="230"/>
    </row>
    <row r="923" spans="2:7" s="229" customFormat="1">
      <c r="B923" s="231"/>
      <c r="C923" s="330"/>
      <c r="F923" s="230"/>
      <c r="G923" s="230"/>
    </row>
    <row r="924" spans="2:7" s="229" customFormat="1">
      <c r="B924" s="231"/>
      <c r="C924" s="330"/>
      <c r="F924" s="230"/>
      <c r="G924" s="230"/>
    </row>
    <row r="925" spans="2:7" s="229" customFormat="1">
      <c r="B925" s="231"/>
      <c r="C925" s="330"/>
      <c r="F925" s="230"/>
      <c r="G925" s="230"/>
    </row>
    <row r="926" spans="2:7" s="229" customFormat="1">
      <c r="B926" s="231"/>
      <c r="C926" s="330"/>
      <c r="F926" s="230"/>
      <c r="G926" s="230"/>
    </row>
    <row r="927" spans="2:7" s="229" customFormat="1">
      <c r="B927" s="231"/>
      <c r="C927" s="330"/>
      <c r="F927" s="230"/>
      <c r="G927" s="230"/>
    </row>
    <row r="928" spans="2:7" s="229" customFormat="1">
      <c r="B928" s="231"/>
      <c r="C928" s="330"/>
      <c r="F928" s="230"/>
      <c r="G928" s="230"/>
    </row>
    <row r="929" spans="2:7" s="229" customFormat="1">
      <c r="B929" s="231"/>
      <c r="C929" s="330"/>
      <c r="F929" s="230"/>
      <c r="G929" s="230"/>
    </row>
    <row r="930" spans="2:7" s="229" customFormat="1">
      <c r="B930" s="231"/>
      <c r="C930" s="330"/>
      <c r="F930" s="230"/>
      <c r="G930" s="230"/>
    </row>
    <row r="931" spans="2:7" s="229" customFormat="1">
      <c r="B931" s="231"/>
      <c r="C931" s="330"/>
      <c r="F931" s="230"/>
      <c r="G931" s="230"/>
    </row>
    <row r="932" spans="2:7" s="229" customFormat="1">
      <c r="B932" s="231"/>
      <c r="C932" s="330"/>
      <c r="F932" s="230"/>
      <c r="G932" s="230"/>
    </row>
    <row r="933" spans="2:7" s="229" customFormat="1">
      <c r="B933" s="231"/>
      <c r="C933" s="330"/>
      <c r="F933" s="230"/>
      <c r="G933" s="230"/>
    </row>
    <row r="934" spans="2:7" s="229" customFormat="1">
      <c r="B934" s="231"/>
      <c r="C934" s="330"/>
      <c r="F934" s="230"/>
      <c r="G934" s="230"/>
    </row>
    <row r="935" spans="2:7" s="229" customFormat="1">
      <c r="B935" s="231"/>
      <c r="C935" s="330"/>
      <c r="F935" s="230"/>
      <c r="G935" s="230"/>
    </row>
    <row r="936" spans="2:7" s="229" customFormat="1">
      <c r="B936" s="231"/>
      <c r="C936" s="330"/>
      <c r="F936" s="230"/>
      <c r="G936" s="230"/>
    </row>
    <row r="937" spans="2:7" s="229" customFormat="1">
      <c r="B937" s="231"/>
      <c r="C937" s="330"/>
      <c r="F937" s="230"/>
      <c r="G937" s="230"/>
    </row>
    <row r="938" spans="2:7" s="229" customFormat="1">
      <c r="B938" s="231"/>
      <c r="C938" s="330"/>
      <c r="F938" s="230"/>
      <c r="G938" s="230"/>
    </row>
    <row r="939" spans="2:7" s="229" customFormat="1">
      <c r="B939" s="231"/>
      <c r="C939" s="330"/>
      <c r="F939" s="230"/>
      <c r="G939" s="230"/>
    </row>
    <row r="940" spans="2:7" s="229" customFormat="1">
      <c r="B940" s="231"/>
      <c r="C940" s="330"/>
      <c r="F940" s="230"/>
      <c r="G940" s="230"/>
    </row>
    <row r="941" spans="2:7" s="229" customFormat="1">
      <c r="B941" s="231"/>
      <c r="C941" s="330"/>
      <c r="F941" s="230"/>
      <c r="G941" s="230"/>
    </row>
    <row r="942" spans="2:7" s="229" customFormat="1">
      <c r="B942" s="231"/>
      <c r="C942" s="330"/>
      <c r="F942" s="230"/>
      <c r="G942" s="230"/>
    </row>
    <row r="943" spans="2:7" s="229" customFormat="1">
      <c r="B943" s="231"/>
      <c r="C943" s="330"/>
      <c r="F943" s="230"/>
      <c r="G943" s="230"/>
    </row>
    <row r="944" spans="2:7" s="229" customFormat="1">
      <c r="B944" s="231"/>
      <c r="C944" s="330"/>
      <c r="F944" s="230"/>
      <c r="G944" s="230"/>
    </row>
    <row r="945" spans="2:7" s="229" customFormat="1">
      <c r="B945" s="231"/>
      <c r="C945" s="330"/>
      <c r="F945" s="230"/>
      <c r="G945" s="230"/>
    </row>
    <row r="946" spans="2:7" s="229" customFormat="1">
      <c r="B946" s="231"/>
      <c r="C946" s="330"/>
      <c r="F946" s="230"/>
      <c r="G946" s="230"/>
    </row>
    <row r="947" spans="2:7" s="229" customFormat="1">
      <c r="B947" s="231"/>
      <c r="C947" s="330"/>
      <c r="F947" s="230"/>
      <c r="G947" s="230"/>
    </row>
    <row r="948" spans="2:7" s="229" customFormat="1">
      <c r="B948" s="231"/>
      <c r="C948" s="330"/>
      <c r="F948" s="230"/>
      <c r="G948" s="230"/>
    </row>
  </sheetData>
  <sheetProtection selectLockedCells="1"/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330E-970A-4C06-9EBE-CCCCDDD02784}">
  <sheetPr>
    <tabColor theme="9"/>
  </sheetPr>
  <dimension ref="A1:F25"/>
  <sheetViews>
    <sheetView showGridLines="0" zoomScale="85" zoomScaleNormal="85" workbookViewId="0">
      <selection activeCell="E1" sqref="E1"/>
    </sheetView>
  </sheetViews>
  <sheetFormatPr defaultRowHeight="12.75"/>
  <cols>
    <col min="1" max="1" width="15.53125" customWidth="1"/>
    <col min="2" max="2" width="23.53125" style="108" customWidth="1"/>
    <col min="3" max="3" width="21" customWidth="1"/>
    <col min="4" max="4" width="24.53125" customWidth="1"/>
    <col min="5" max="5" width="22.73046875" customWidth="1"/>
    <col min="6" max="6" width="16.53125" customWidth="1"/>
  </cols>
  <sheetData>
    <row r="1" spans="1:6">
      <c r="A1" s="102"/>
      <c r="B1" s="338"/>
      <c r="C1" s="102"/>
      <c r="D1" s="102"/>
      <c r="E1" s="102"/>
      <c r="F1" s="102"/>
    </row>
    <row r="2" spans="1:6">
      <c r="A2" s="102"/>
      <c r="B2" s="338"/>
      <c r="C2" s="102"/>
      <c r="D2" s="102"/>
      <c r="E2" s="102"/>
      <c r="F2" s="102"/>
    </row>
    <row r="3" spans="1:6">
      <c r="A3" s="102"/>
      <c r="B3" s="338"/>
      <c r="C3" s="102"/>
      <c r="D3" s="102"/>
      <c r="E3" s="102"/>
      <c r="F3" s="102"/>
    </row>
    <row r="4" spans="1:6">
      <c r="A4" s="102"/>
      <c r="B4" s="338"/>
      <c r="C4" s="102"/>
      <c r="D4" s="102"/>
      <c r="E4" s="102"/>
      <c r="F4" s="102"/>
    </row>
    <row r="5" spans="1:6">
      <c r="A5" s="102"/>
      <c r="B5" s="338"/>
      <c r="C5" s="102"/>
      <c r="D5" s="102"/>
      <c r="E5" s="102"/>
      <c r="F5" s="102"/>
    </row>
    <row r="6" spans="1:6">
      <c r="A6" s="102"/>
      <c r="B6" s="338"/>
      <c r="C6" s="102"/>
      <c r="D6" s="102"/>
      <c r="E6" s="102"/>
      <c r="F6" s="102"/>
    </row>
    <row r="7" spans="1:6">
      <c r="A7" s="102"/>
      <c r="B7" s="338"/>
      <c r="C7" s="102"/>
      <c r="D7" s="102"/>
      <c r="E7" s="102"/>
      <c r="F7" s="102"/>
    </row>
    <row r="8" spans="1:6">
      <c r="A8" s="102"/>
      <c r="B8" s="338"/>
      <c r="C8" s="102"/>
      <c r="D8" s="102"/>
      <c r="E8" s="102"/>
      <c r="F8" s="102"/>
    </row>
    <row r="9" spans="1:6" ht="31.9">
      <c r="A9" s="102"/>
      <c r="B9" s="338"/>
      <c r="C9" s="102"/>
      <c r="D9" s="102"/>
      <c r="E9" s="103" t="s">
        <v>589</v>
      </c>
      <c r="F9" s="102"/>
    </row>
    <row r="10" spans="1:6">
      <c r="A10" s="102"/>
      <c r="B10" s="338"/>
      <c r="C10" s="102"/>
      <c r="D10" s="102"/>
      <c r="E10" s="102"/>
      <c r="F10" s="102"/>
    </row>
    <row r="11" spans="1:6">
      <c r="A11" s="102"/>
      <c r="B11" s="338"/>
      <c r="C11" s="102"/>
      <c r="D11" s="102"/>
      <c r="E11" s="102"/>
      <c r="F11" s="102"/>
    </row>
    <row r="13" spans="1:6" ht="28.5">
      <c r="A13" s="195" t="s">
        <v>569</v>
      </c>
      <c r="B13" s="104" t="s">
        <v>725</v>
      </c>
      <c r="C13" s="538" t="s">
        <v>590</v>
      </c>
      <c r="D13" s="537" t="s">
        <v>591</v>
      </c>
      <c r="E13" s="105" t="s">
        <v>547</v>
      </c>
    </row>
    <row r="14" spans="1:6" ht="18" customHeight="1">
      <c r="A14" s="288" t="s">
        <v>592</v>
      </c>
      <c r="B14" s="104"/>
      <c r="C14" s="538"/>
      <c r="D14" s="537"/>
      <c r="E14" s="104">
        <v>3</v>
      </c>
    </row>
    <row r="15" spans="1:6" ht="77.25" customHeight="1">
      <c r="A15" s="374" t="s">
        <v>772</v>
      </c>
      <c r="B15" s="375">
        <v>1114010340006</v>
      </c>
      <c r="C15" s="376" t="s">
        <v>786</v>
      </c>
      <c r="D15" s="378"/>
      <c r="E15" s="393">
        <v>2565</v>
      </c>
    </row>
    <row r="16" spans="1:6" ht="89.25" customHeight="1">
      <c r="A16" s="374" t="s">
        <v>783</v>
      </c>
      <c r="B16" s="375">
        <v>1114010340009</v>
      </c>
      <c r="C16" s="376" t="s">
        <v>787</v>
      </c>
      <c r="D16" s="378"/>
      <c r="E16" s="389">
        <v>11861</v>
      </c>
    </row>
    <row r="17" spans="1:5" ht="79.5" customHeight="1">
      <c r="A17" s="374" t="s">
        <v>788</v>
      </c>
      <c r="B17" s="375">
        <v>1114010340014</v>
      </c>
      <c r="C17" s="376" t="s">
        <v>789</v>
      </c>
      <c r="D17" s="378"/>
      <c r="E17" s="394">
        <v>17237</v>
      </c>
    </row>
    <row r="18" spans="1:5" ht="86.25" customHeight="1">
      <c r="A18" s="374" t="s">
        <v>773</v>
      </c>
      <c r="B18" s="375">
        <v>1114010340007</v>
      </c>
      <c r="C18" s="376" t="s">
        <v>790</v>
      </c>
      <c r="D18" s="378"/>
      <c r="E18" s="393">
        <v>3461</v>
      </c>
    </row>
    <row r="19" spans="1:5" ht="87" customHeight="1">
      <c r="A19" s="374" t="s">
        <v>791</v>
      </c>
      <c r="B19" s="375">
        <v>1114010340015</v>
      </c>
      <c r="C19" s="376" t="s">
        <v>792</v>
      </c>
      <c r="D19" s="378"/>
      <c r="E19" s="393">
        <v>28325</v>
      </c>
    </row>
    <row r="20" spans="1:5" ht="94.5" customHeight="1">
      <c r="A20" s="374" t="s">
        <v>593</v>
      </c>
      <c r="B20" s="375">
        <v>1114010340001</v>
      </c>
      <c r="C20" s="391" t="s">
        <v>793</v>
      </c>
      <c r="D20" s="392"/>
      <c r="E20" s="393">
        <v>38293</v>
      </c>
    </row>
    <row r="21" spans="1:5" ht="68.25" customHeight="1">
      <c r="A21" s="374" t="s">
        <v>784</v>
      </c>
      <c r="B21" s="375">
        <v>1114010340008</v>
      </c>
      <c r="C21" s="376" t="s">
        <v>794</v>
      </c>
      <c r="D21" s="377"/>
      <c r="E21" s="389">
        <v>11189</v>
      </c>
    </row>
    <row r="22" spans="1:5" ht="76.5" customHeight="1">
      <c r="A22" s="374" t="s">
        <v>795</v>
      </c>
      <c r="B22" s="375">
        <v>1114010340016</v>
      </c>
      <c r="C22" s="376" t="s">
        <v>796</v>
      </c>
      <c r="D22" s="377"/>
      <c r="E22" s="389">
        <v>37397</v>
      </c>
    </row>
    <row r="23" spans="1:5" ht="81" customHeight="1">
      <c r="A23" s="374" t="s">
        <v>785</v>
      </c>
      <c r="B23" s="375">
        <v>1114010340010</v>
      </c>
      <c r="C23" s="376" t="s">
        <v>797</v>
      </c>
      <c r="D23" s="377"/>
      <c r="E23" s="389">
        <v>6149</v>
      </c>
    </row>
    <row r="24" spans="1:5" ht="65.25" customHeight="1">
      <c r="A24" s="106" t="s">
        <v>695</v>
      </c>
      <c r="B24" s="339">
        <v>1114010340003</v>
      </c>
      <c r="C24" s="168" t="s">
        <v>798</v>
      </c>
      <c r="D24" s="107"/>
      <c r="E24" s="393">
        <v>75029</v>
      </c>
    </row>
    <row r="25" spans="1:5" ht="66.75" customHeight="1">
      <c r="A25" s="106" t="s">
        <v>594</v>
      </c>
      <c r="B25" s="339">
        <v>1114010340002</v>
      </c>
      <c r="C25" s="168" t="s">
        <v>799</v>
      </c>
      <c r="D25" s="107"/>
      <c r="E25" s="393">
        <v>51397</v>
      </c>
    </row>
  </sheetData>
  <mergeCells count="2">
    <mergeCell ref="D13:D14"/>
    <mergeCell ref="C13:C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H96"/>
  <sheetViews>
    <sheetView showGridLines="0" zoomScaleNormal="100" workbookViewId="0">
      <selection activeCell="F2" sqref="E1:F1048576"/>
    </sheetView>
  </sheetViews>
  <sheetFormatPr defaultRowHeight="12.75"/>
  <cols>
    <col min="1" max="1" width="29.53125" customWidth="1"/>
    <col min="2" max="2" width="18.46484375" style="108" customWidth="1"/>
    <col min="3" max="4" width="13.46484375" customWidth="1"/>
    <col min="5" max="5" width="18.53125" style="56" customWidth="1"/>
    <col min="6" max="6" width="10.46484375" bestFit="1" customWidth="1"/>
  </cols>
  <sheetData>
    <row r="1" spans="1:6" ht="119.1" customHeight="1">
      <c r="A1" s="539"/>
      <c r="B1" s="539"/>
      <c r="C1" s="539"/>
      <c r="D1" s="539"/>
      <c r="E1" s="539"/>
      <c r="F1" s="539"/>
    </row>
    <row r="2" spans="1:6" ht="41.1" customHeight="1">
      <c r="A2" s="29"/>
      <c r="B2" s="340"/>
      <c r="C2" s="29"/>
      <c r="D2" s="29"/>
      <c r="E2" s="49"/>
      <c r="F2" s="29"/>
    </row>
    <row r="3" spans="1:6" ht="14.25">
      <c r="A3" s="30" t="s">
        <v>367</v>
      </c>
      <c r="B3" s="341"/>
      <c r="C3" s="31"/>
      <c r="D3" s="31"/>
      <c r="E3" s="50"/>
      <c r="F3" s="31"/>
    </row>
    <row r="4" spans="1:6" ht="90" customHeight="1">
      <c r="A4" s="32"/>
      <c r="B4" s="290" t="s">
        <v>725</v>
      </c>
      <c r="C4" s="33" t="s">
        <v>201</v>
      </c>
      <c r="D4" s="33" t="s">
        <v>477</v>
      </c>
      <c r="E4" s="51" t="s">
        <v>547</v>
      </c>
      <c r="F4" s="34"/>
    </row>
    <row r="5" spans="1:6" ht="18">
      <c r="A5" s="60" t="s">
        <v>410</v>
      </c>
      <c r="B5" s="313"/>
      <c r="C5" s="313"/>
      <c r="D5" s="313"/>
      <c r="E5" s="313"/>
      <c r="F5" s="34"/>
    </row>
    <row r="6" spans="1:6" ht="14.25">
      <c r="A6" s="61" t="s">
        <v>451</v>
      </c>
      <c r="B6" s="342">
        <v>3401010030001</v>
      </c>
      <c r="C6" s="62" t="s">
        <v>12</v>
      </c>
      <c r="D6" s="62" t="s">
        <v>478</v>
      </c>
      <c r="E6" s="369">
        <v>1528</v>
      </c>
      <c r="F6" s="9"/>
    </row>
    <row r="7" spans="1:6" ht="14.25">
      <c r="A7" s="61" t="s">
        <v>452</v>
      </c>
      <c r="B7" s="342">
        <v>3401010030003</v>
      </c>
      <c r="C7" s="62" t="s">
        <v>12</v>
      </c>
      <c r="D7" s="62" t="s">
        <v>479</v>
      </c>
      <c r="E7" s="369">
        <v>1527</v>
      </c>
      <c r="F7" s="9"/>
    </row>
    <row r="8" spans="1:6" ht="14.25">
      <c r="A8" s="61" t="s">
        <v>453</v>
      </c>
      <c r="B8" s="342">
        <v>3401010030004</v>
      </c>
      <c r="C8" s="62" t="s">
        <v>0</v>
      </c>
      <c r="D8" s="62" t="s">
        <v>480</v>
      </c>
      <c r="E8" s="369">
        <v>1649</v>
      </c>
      <c r="F8" s="9"/>
    </row>
    <row r="9" spans="1:6" ht="14.25">
      <c r="A9" s="61" t="s">
        <v>454</v>
      </c>
      <c r="B9" s="342">
        <v>3401010030011</v>
      </c>
      <c r="C9" s="62" t="s">
        <v>1</v>
      </c>
      <c r="D9" s="62" t="s">
        <v>481</v>
      </c>
      <c r="E9" s="369">
        <v>1925</v>
      </c>
      <c r="F9" s="9"/>
    </row>
    <row r="10" spans="1:6" ht="14.25">
      <c r="A10" s="61" t="s">
        <v>455</v>
      </c>
      <c r="B10" s="342">
        <v>3401010030010</v>
      </c>
      <c r="C10" s="62" t="s">
        <v>1</v>
      </c>
      <c r="D10" s="62" t="s">
        <v>482</v>
      </c>
      <c r="E10" s="369">
        <v>2238</v>
      </c>
      <c r="F10" s="9"/>
    </row>
    <row r="11" spans="1:6" ht="14.25">
      <c r="A11" s="364" t="s">
        <v>727</v>
      </c>
      <c r="B11" s="365">
        <v>3401010030007</v>
      </c>
      <c r="C11" s="62" t="s">
        <v>605</v>
      </c>
      <c r="D11" s="62" t="s">
        <v>606</v>
      </c>
      <c r="E11" s="369">
        <v>1849</v>
      </c>
      <c r="F11" s="9"/>
    </row>
    <row r="12" spans="1:6" ht="14.25">
      <c r="A12" s="61" t="s">
        <v>456</v>
      </c>
      <c r="B12" s="342">
        <v>3401010030008</v>
      </c>
      <c r="C12" s="62" t="s">
        <v>2</v>
      </c>
      <c r="D12" s="62" t="s">
        <v>483</v>
      </c>
      <c r="E12" s="369">
        <v>2313</v>
      </c>
      <c r="F12" s="9"/>
    </row>
    <row r="13" spans="1:6" ht="14.25">
      <c r="A13" s="61" t="s">
        <v>457</v>
      </c>
      <c r="B13" s="342">
        <v>3401010030009</v>
      </c>
      <c r="C13" s="62" t="s">
        <v>2</v>
      </c>
      <c r="D13" s="62" t="s">
        <v>484</v>
      </c>
      <c r="E13" s="369">
        <v>2478</v>
      </c>
      <c r="F13" s="9"/>
    </row>
    <row r="14" spans="1:6" ht="14.25">
      <c r="A14" s="61" t="s">
        <v>458</v>
      </c>
      <c r="B14" s="342">
        <v>3401010030005</v>
      </c>
      <c r="C14" s="62" t="s">
        <v>2</v>
      </c>
      <c r="D14" s="62" t="s">
        <v>485</v>
      </c>
      <c r="E14" s="369">
        <v>2724</v>
      </c>
      <c r="F14" s="9"/>
    </row>
    <row r="15" spans="1:6" ht="14.25">
      <c r="A15" s="61" t="s">
        <v>459</v>
      </c>
      <c r="B15" s="342">
        <v>3401010030006</v>
      </c>
      <c r="C15" s="62" t="s">
        <v>3</v>
      </c>
      <c r="D15" s="62" t="s">
        <v>486</v>
      </c>
      <c r="E15" s="369">
        <v>2474</v>
      </c>
      <c r="F15" s="9"/>
    </row>
    <row r="16" spans="1:6" ht="14.25">
      <c r="A16" s="61" t="s">
        <v>460</v>
      </c>
      <c r="B16" s="342">
        <v>3401010030013</v>
      </c>
      <c r="C16" s="62" t="s">
        <v>4</v>
      </c>
      <c r="D16" s="62" t="s">
        <v>487</v>
      </c>
      <c r="E16" s="369">
        <v>2833</v>
      </c>
      <c r="F16" s="9"/>
    </row>
    <row r="17" spans="1:6" ht="14.25">
      <c r="A17" s="61" t="s">
        <v>461</v>
      </c>
      <c r="B17" s="342">
        <v>3401010030012</v>
      </c>
      <c r="C17" s="62" t="s">
        <v>4</v>
      </c>
      <c r="D17" s="62" t="s">
        <v>488</v>
      </c>
      <c r="E17" s="369">
        <v>3069</v>
      </c>
      <c r="F17" s="9"/>
    </row>
    <row r="18" spans="1:6" ht="14.25">
      <c r="A18" s="61" t="s">
        <v>462</v>
      </c>
      <c r="B18" s="342">
        <v>3401010030016</v>
      </c>
      <c r="C18" s="62" t="s">
        <v>5</v>
      </c>
      <c r="D18" s="62" t="s">
        <v>489</v>
      </c>
      <c r="E18" s="369">
        <v>2950</v>
      </c>
      <c r="F18" s="9"/>
    </row>
    <row r="19" spans="1:6" ht="14.25">
      <c r="A19" s="61" t="s">
        <v>463</v>
      </c>
      <c r="B19" s="342">
        <v>3401010030015</v>
      </c>
      <c r="C19" s="62" t="s">
        <v>5</v>
      </c>
      <c r="D19" s="62" t="s">
        <v>490</v>
      </c>
      <c r="E19" s="369">
        <v>3331</v>
      </c>
      <c r="F19" s="9"/>
    </row>
    <row r="20" spans="1:6" ht="14.25">
      <c r="A20" s="61" t="s">
        <v>464</v>
      </c>
      <c r="B20" s="342">
        <v>3401010030017</v>
      </c>
      <c r="C20" s="62" t="s">
        <v>6</v>
      </c>
      <c r="D20" s="62" t="s">
        <v>491</v>
      </c>
      <c r="E20" s="369">
        <v>4017</v>
      </c>
      <c r="F20" s="9"/>
    </row>
    <row r="21" spans="1:6" ht="14.25">
      <c r="A21" s="61" t="s">
        <v>465</v>
      </c>
      <c r="B21" s="342">
        <v>3401010030014</v>
      </c>
      <c r="C21" s="62" t="s">
        <v>7</v>
      </c>
      <c r="D21" s="62" t="s">
        <v>492</v>
      </c>
      <c r="E21" s="369">
        <v>3541</v>
      </c>
      <c r="F21" s="9"/>
    </row>
    <row r="22" spans="1:6" ht="14.25">
      <c r="A22" s="61" t="s">
        <v>466</v>
      </c>
      <c r="B22" s="342">
        <v>3401010030018</v>
      </c>
      <c r="C22" s="62" t="s">
        <v>7</v>
      </c>
      <c r="D22" s="62" t="s">
        <v>493</v>
      </c>
      <c r="E22" s="369">
        <v>3541</v>
      </c>
      <c r="F22" s="9"/>
    </row>
    <row r="23" spans="1:6" ht="14.25">
      <c r="A23" s="61" t="s">
        <v>467</v>
      </c>
      <c r="B23" s="342">
        <v>3401010030022</v>
      </c>
      <c r="C23" s="62" t="s">
        <v>7</v>
      </c>
      <c r="D23" s="62" t="s">
        <v>494</v>
      </c>
      <c r="E23" s="369">
        <v>4685</v>
      </c>
      <c r="F23" s="9"/>
    </row>
    <row r="24" spans="1:6" ht="14.25">
      <c r="A24" s="61" t="s">
        <v>468</v>
      </c>
      <c r="B24" s="342">
        <v>3401010030021</v>
      </c>
      <c r="C24" s="62" t="s">
        <v>8</v>
      </c>
      <c r="D24" s="62" t="s">
        <v>495</v>
      </c>
      <c r="E24" s="369">
        <v>4609</v>
      </c>
      <c r="F24" s="9"/>
    </row>
    <row r="25" spans="1:6" ht="14.25">
      <c r="A25" s="61" t="s">
        <v>469</v>
      </c>
      <c r="B25" s="342">
        <v>3401010030019</v>
      </c>
      <c r="C25" s="62" t="s">
        <v>9</v>
      </c>
      <c r="D25" s="62" t="s">
        <v>496</v>
      </c>
      <c r="E25" s="369">
        <v>5435</v>
      </c>
      <c r="F25" s="9"/>
    </row>
    <row r="26" spans="1:6" ht="14.25">
      <c r="A26" s="61" t="s">
        <v>470</v>
      </c>
      <c r="B26" s="342">
        <v>3401010030020</v>
      </c>
      <c r="C26" s="62" t="s">
        <v>10</v>
      </c>
      <c r="D26" s="62" t="s">
        <v>497</v>
      </c>
      <c r="E26" s="369">
        <v>6030</v>
      </c>
      <c r="F26" s="9"/>
    </row>
    <row r="27" spans="1:6" ht="14.25">
      <c r="A27" s="61" t="s">
        <v>471</v>
      </c>
      <c r="B27" s="342">
        <v>3401010030024</v>
      </c>
      <c r="C27" s="62" t="s">
        <v>10</v>
      </c>
      <c r="D27" s="62" t="s">
        <v>498</v>
      </c>
      <c r="E27" s="369">
        <v>6022</v>
      </c>
      <c r="F27" s="9"/>
    </row>
    <row r="28" spans="1:6" ht="14.25">
      <c r="A28" s="61" t="s">
        <v>472</v>
      </c>
      <c r="B28" s="342">
        <v>3401010030025</v>
      </c>
      <c r="C28" s="62" t="s">
        <v>11</v>
      </c>
      <c r="D28" s="62" t="s">
        <v>499</v>
      </c>
      <c r="E28" s="369">
        <v>6267</v>
      </c>
      <c r="F28" s="9"/>
    </row>
    <row r="29" spans="1:6" ht="14.25">
      <c r="A29" s="61" t="s">
        <v>473</v>
      </c>
      <c r="B29" s="342">
        <v>3401010030023</v>
      </c>
      <c r="C29" s="62" t="s">
        <v>11</v>
      </c>
      <c r="D29" s="62" t="s">
        <v>500</v>
      </c>
      <c r="E29" s="369">
        <v>6979</v>
      </c>
      <c r="F29" s="9"/>
    </row>
    <row r="30" spans="1:6" ht="14.25">
      <c r="A30" s="61" t="s">
        <v>474</v>
      </c>
      <c r="B30" s="342">
        <v>3401010030028</v>
      </c>
      <c r="C30" s="62" t="s">
        <v>11</v>
      </c>
      <c r="D30" s="62" t="s">
        <v>501</v>
      </c>
      <c r="E30" s="369">
        <v>5911</v>
      </c>
      <c r="F30" s="9"/>
    </row>
    <row r="31" spans="1:6" ht="14.25">
      <c r="A31" s="61" t="s">
        <v>475</v>
      </c>
      <c r="B31" s="342">
        <v>3401010030026</v>
      </c>
      <c r="C31" s="62" t="s">
        <v>11</v>
      </c>
      <c r="D31" s="62" t="s">
        <v>499</v>
      </c>
      <c r="E31" s="369">
        <v>6267</v>
      </c>
      <c r="F31" s="9"/>
    </row>
    <row r="32" spans="1:6" ht="14.25">
      <c r="A32" s="61" t="s">
        <v>476</v>
      </c>
      <c r="B32" s="342">
        <v>3401010030027</v>
      </c>
      <c r="C32" s="62" t="s">
        <v>14</v>
      </c>
      <c r="D32" s="62" t="s">
        <v>502</v>
      </c>
      <c r="E32" s="369">
        <v>8398</v>
      </c>
      <c r="F32" s="9"/>
    </row>
    <row r="33" spans="1:8" ht="14.25">
      <c r="A33" s="38"/>
      <c r="B33" s="343"/>
      <c r="C33" s="20"/>
      <c r="D33" s="20"/>
      <c r="E33" s="47"/>
      <c r="F33" s="9"/>
    </row>
    <row r="34" spans="1:8" ht="23.25">
      <c r="A34" s="39" t="s">
        <v>433</v>
      </c>
      <c r="B34" s="344"/>
      <c r="C34" s="20"/>
      <c r="D34" s="20"/>
      <c r="E34" s="21"/>
      <c r="F34" s="9"/>
    </row>
    <row r="35" spans="1:8" ht="90" customHeight="1">
      <c r="A35" s="32"/>
      <c r="B35" s="290" t="s">
        <v>725</v>
      </c>
      <c r="C35" s="33" t="s">
        <v>201</v>
      </c>
      <c r="D35" s="33" t="s">
        <v>477</v>
      </c>
      <c r="E35" s="51" t="s">
        <v>547</v>
      </c>
      <c r="F35" s="9"/>
    </row>
    <row r="36" spans="1:8" ht="18">
      <c r="A36" s="60" t="s">
        <v>434</v>
      </c>
      <c r="B36" s="345"/>
      <c r="C36" s="36"/>
      <c r="D36" s="36"/>
      <c r="E36" s="70"/>
      <c r="F36" s="9"/>
    </row>
    <row r="37" spans="1:8" ht="14.25">
      <c r="A37" s="61" t="s">
        <v>184</v>
      </c>
      <c r="B37" s="342">
        <v>3401010090003</v>
      </c>
      <c r="C37" s="71" t="s">
        <v>9</v>
      </c>
      <c r="D37" s="62" t="s">
        <v>495</v>
      </c>
      <c r="E37" s="369">
        <v>6668</v>
      </c>
      <c r="F37" s="9"/>
    </row>
    <row r="38" spans="1:8" ht="14.25">
      <c r="A38" s="364" t="s">
        <v>728</v>
      </c>
      <c r="B38" s="365">
        <v>3401010090002</v>
      </c>
      <c r="C38" s="71" t="s">
        <v>9</v>
      </c>
      <c r="D38" s="62" t="s">
        <v>604</v>
      </c>
      <c r="E38" s="369">
        <v>6924</v>
      </c>
      <c r="F38" s="9"/>
    </row>
    <row r="39" spans="1:8" ht="14.25">
      <c r="A39" s="61" t="s">
        <v>543</v>
      </c>
      <c r="B39" s="342">
        <v>3401010090005</v>
      </c>
      <c r="C39" s="71" t="s">
        <v>18</v>
      </c>
      <c r="D39" s="62" t="s">
        <v>497</v>
      </c>
      <c r="E39" s="369">
        <v>7190</v>
      </c>
      <c r="F39" s="9"/>
    </row>
    <row r="40" spans="1:8" ht="14.25">
      <c r="A40" s="61" t="s">
        <v>185</v>
      </c>
      <c r="B40" s="342">
        <v>3401010090004</v>
      </c>
      <c r="C40" s="71" t="s">
        <v>112</v>
      </c>
      <c r="D40" s="62" t="s">
        <v>499</v>
      </c>
      <c r="E40" s="369">
        <v>7097</v>
      </c>
      <c r="F40" s="9"/>
    </row>
    <row r="41" spans="1:8" ht="14.25">
      <c r="A41" s="61" t="s">
        <v>186</v>
      </c>
      <c r="B41" s="342">
        <v>3401010090001</v>
      </c>
      <c r="C41" s="62" t="s">
        <v>19</v>
      </c>
      <c r="D41" s="62" t="s">
        <v>503</v>
      </c>
      <c r="E41" s="369">
        <v>7097</v>
      </c>
      <c r="F41" s="9"/>
    </row>
    <row r="42" spans="1:8" ht="14.25">
      <c r="A42" s="61" t="s">
        <v>187</v>
      </c>
      <c r="B42" s="342">
        <v>3401010090008</v>
      </c>
      <c r="C42" s="71" t="s">
        <v>119</v>
      </c>
      <c r="D42" s="71" t="s">
        <v>504</v>
      </c>
      <c r="E42" s="369">
        <v>9681</v>
      </c>
      <c r="F42" s="9"/>
    </row>
    <row r="43" spans="1:8" ht="14.25">
      <c r="A43" s="61" t="s">
        <v>188</v>
      </c>
      <c r="B43" s="342">
        <v>3401010090011</v>
      </c>
      <c r="C43" s="71" t="s">
        <v>112</v>
      </c>
      <c r="D43" s="71" t="s">
        <v>505</v>
      </c>
      <c r="E43" s="369">
        <v>8604</v>
      </c>
      <c r="F43" s="9"/>
    </row>
    <row r="44" spans="1:8" ht="14.25">
      <c r="A44" s="61" t="s">
        <v>189</v>
      </c>
      <c r="B44" s="342">
        <v>3401010090007</v>
      </c>
      <c r="C44" s="62" t="s">
        <v>14</v>
      </c>
      <c r="D44" s="62" t="s">
        <v>506</v>
      </c>
      <c r="E44" s="369">
        <v>11835</v>
      </c>
      <c r="F44" s="9"/>
    </row>
    <row r="45" spans="1:8" ht="14.25">
      <c r="A45" s="44"/>
      <c r="B45" s="346"/>
      <c r="C45" s="45"/>
      <c r="D45" s="45"/>
      <c r="E45" s="54"/>
      <c r="F45" s="9"/>
    </row>
    <row r="46" spans="1:8" ht="23.25">
      <c r="A46" s="405" t="s">
        <v>847</v>
      </c>
      <c r="B46" s="406"/>
      <c r="C46" s="407"/>
      <c r="D46" s="407"/>
      <c r="E46" s="289"/>
      <c r="F46" s="289"/>
      <c r="G46" s="408"/>
      <c r="H46" s="408"/>
    </row>
    <row r="47" spans="1:8" ht="108" customHeight="1">
      <c r="A47" s="409"/>
      <c r="B47" s="410" t="s">
        <v>725</v>
      </c>
      <c r="C47" s="411" t="s">
        <v>201</v>
      </c>
      <c r="D47" s="412" t="s">
        <v>477</v>
      </c>
      <c r="E47" s="413" t="s">
        <v>547</v>
      </c>
    </row>
    <row r="48" spans="1:8" ht="18">
      <c r="A48" s="414" t="s">
        <v>848</v>
      </c>
      <c r="B48" s="415"/>
      <c r="C48" s="416"/>
      <c r="D48" s="416"/>
      <c r="E48" s="417"/>
    </row>
    <row r="49" spans="1:6" ht="14.25">
      <c r="A49" s="418" t="s">
        <v>849</v>
      </c>
      <c r="B49" s="419">
        <v>3401010500006</v>
      </c>
      <c r="C49" s="420" t="s">
        <v>850</v>
      </c>
      <c r="D49" s="420" t="s">
        <v>480</v>
      </c>
      <c r="E49" s="369">
        <v>2414</v>
      </c>
      <c r="F49" s="9"/>
    </row>
    <row r="50" spans="1:6" ht="14.25">
      <c r="A50" s="418" t="s">
        <v>851</v>
      </c>
      <c r="B50" s="419">
        <v>3401010500005</v>
      </c>
      <c r="C50" s="420" t="s">
        <v>852</v>
      </c>
      <c r="D50" s="420" t="s">
        <v>481</v>
      </c>
      <c r="E50" s="369">
        <v>3222</v>
      </c>
      <c r="F50" s="9"/>
    </row>
    <row r="51" spans="1:6" ht="14.25">
      <c r="A51" s="418" t="s">
        <v>853</v>
      </c>
      <c r="B51" s="419">
        <v>3401010500007</v>
      </c>
      <c r="C51" s="420" t="s">
        <v>854</v>
      </c>
      <c r="D51" s="420" t="s">
        <v>483</v>
      </c>
      <c r="E51" s="369">
        <v>3626</v>
      </c>
      <c r="F51" s="9"/>
    </row>
    <row r="52" spans="1:6" ht="14.25">
      <c r="A52" s="418" t="s">
        <v>855</v>
      </c>
      <c r="B52" s="419">
        <v>3401010500008</v>
      </c>
      <c r="C52" s="420" t="s">
        <v>854</v>
      </c>
      <c r="D52" s="420" t="s">
        <v>484</v>
      </c>
      <c r="E52" s="369">
        <v>3626</v>
      </c>
      <c r="F52" s="9"/>
    </row>
    <row r="53" spans="1:6" ht="14.25">
      <c r="A53" s="20"/>
      <c r="B53" s="347"/>
      <c r="C53" s="20"/>
      <c r="D53" s="20"/>
      <c r="E53" s="21"/>
      <c r="F53" s="9"/>
    </row>
    <row r="54" spans="1:6" ht="14.25">
      <c r="A54" s="20"/>
      <c r="B54" s="347"/>
      <c r="C54" s="20"/>
      <c r="D54" s="20"/>
      <c r="E54" s="21"/>
      <c r="F54" s="9"/>
    </row>
    <row r="55" spans="1:6" ht="90" customHeight="1">
      <c r="A55" s="32"/>
      <c r="B55" s="290" t="s">
        <v>725</v>
      </c>
      <c r="C55" s="33" t="s">
        <v>201</v>
      </c>
      <c r="D55" s="33" t="s">
        <v>477</v>
      </c>
      <c r="E55" s="51" t="s">
        <v>547</v>
      </c>
      <c r="F55" s="9"/>
    </row>
    <row r="56" spans="1:6" ht="18">
      <c r="A56" s="35" t="s">
        <v>411</v>
      </c>
      <c r="B56" s="348"/>
      <c r="C56" s="36"/>
      <c r="D56" s="36"/>
      <c r="E56" s="70"/>
      <c r="F56" s="9"/>
    </row>
    <row r="57" spans="1:6" ht="14.25">
      <c r="A57" s="72" t="s">
        <v>358</v>
      </c>
      <c r="B57" s="349">
        <v>3401070030003</v>
      </c>
      <c r="C57" s="73" t="s">
        <v>319</v>
      </c>
      <c r="D57" s="73" t="s">
        <v>480</v>
      </c>
      <c r="E57" s="369">
        <v>1210</v>
      </c>
      <c r="F57" s="9"/>
    </row>
    <row r="58" spans="1:6" ht="14.25">
      <c r="A58" s="61" t="s">
        <v>359</v>
      </c>
      <c r="B58" s="342">
        <v>3401070030001</v>
      </c>
      <c r="C58" s="62" t="s">
        <v>104</v>
      </c>
      <c r="D58" s="62" t="s">
        <v>481</v>
      </c>
      <c r="E58" s="369">
        <v>1445</v>
      </c>
      <c r="F58" s="9"/>
    </row>
    <row r="59" spans="1:6" ht="14.25">
      <c r="A59" s="61" t="s">
        <v>360</v>
      </c>
      <c r="B59" s="342">
        <v>3401070030007</v>
      </c>
      <c r="C59" s="62" t="s">
        <v>110</v>
      </c>
      <c r="D59" s="62" t="s">
        <v>482</v>
      </c>
      <c r="E59" s="369">
        <v>1435</v>
      </c>
      <c r="F59" s="9"/>
    </row>
    <row r="60" spans="1:6" ht="14.25">
      <c r="A60" s="61" t="s">
        <v>361</v>
      </c>
      <c r="B60" s="342">
        <v>3401070030005</v>
      </c>
      <c r="C60" s="62" t="s">
        <v>111</v>
      </c>
      <c r="D60" s="62" t="s">
        <v>483</v>
      </c>
      <c r="E60" s="369">
        <v>1737</v>
      </c>
      <c r="F60" s="9"/>
    </row>
    <row r="61" spans="1:6" ht="14.25">
      <c r="A61" s="61" t="s">
        <v>362</v>
      </c>
      <c r="B61" s="342">
        <v>3401070030002</v>
      </c>
      <c r="C61" s="62" t="s">
        <v>110</v>
      </c>
      <c r="D61" s="62" t="s">
        <v>507</v>
      </c>
      <c r="E61" s="369">
        <v>1827</v>
      </c>
      <c r="F61" s="9"/>
    </row>
    <row r="62" spans="1:6" ht="14.25">
      <c r="A62" s="61" t="s">
        <v>363</v>
      </c>
      <c r="B62" s="342">
        <v>3401070030006</v>
      </c>
      <c r="C62" s="62" t="s">
        <v>15</v>
      </c>
      <c r="D62" s="62" t="s">
        <v>508</v>
      </c>
      <c r="E62" s="369">
        <v>2233</v>
      </c>
      <c r="F62" s="9"/>
    </row>
    <row r="63" spans="1:6" ht="14.25">
      <c r="A63" s="61" t="s">
        <v>364</v>
      </c>
      <c r="B63" s="342">
        <v>3401070030004</v>
      </c>
      <c r="C63" s="62" t="s">
        <v>15</v>
      </c>
      <c r="D63" s="62" t="s">
        <v>509</v>
      </c>
      <c r="E63" s="369">
        <v>2355</v>
      </c>
      <c r="F63" s="9"/>
    </row>
    <row r="64" spans="1:6" ht="14.25">
      <c r="A64" s="61" t="s">
        <v>365</v>
      </c>
      <c r="B64" s="342">
        <v>3401070030008</v>
      </c>
      <c r="C64" s="62" t="s">
        <v>16</v>
      </c>
      <c r="D64" s="62" t="s">
        <v>492</v>
      </c>
      <c r="E64" s="369">
        <v>2316</v>
      </c>
      <c r="F64" s="9"/>
    </row>
    <row r="65" spans="1:6" ht="14.25">
      <c r="A65" s="61" t="s">
        <v>366</v>
      </c>
      <c r="B65" s="342">
        <v>3401070030009</v>
      </c>
      <c r="C65" s="62" t="s">
        <v>112</v>
      </c>
      <c r="D65" s="62" t="s">
        <v>499</v>
      </c>
      <c r="E65" s="369">
        <v>3804</v>
      </c>
      <c r="F65" s="9"/>
    </row>
    <row r="66" spans="1:6" ht="13.15" thickBot="1">
      <c r="A66" s="20"/>
      <c r="B66" s="347"/>
      <c r="C66" s="20"/>
      <c r="D66" s="20"/>
      <c r="E66" s="40"/>
      <c r="F66" s="31"/>
    </row>
    <row r="67" spans="1:6" ht="90" customHeight="1">
      <c r="A67" s="41"/>
      <c r="B67" s="290" t="s">
        <v>725</v>
      </c>
      <c r="C67" s="33" t="s">
        <v>201</v>
      </c>
      <c r="D67" s="33" t="s">
        <v>477</v>
      </c>
      <c r="E67" s="51" t="s">
        <v>547</v>
      </c>
      <c r="F67" s="57" t="s">
        <v>514</v>
      </c>
    </row>
    <row r="68" spans="1:6" ht="18">
      <c r="A68" s="35" t="s">
        <v>412</v>
      </c>
      <c r="B68" s="348"/>
      <c r="C68" s="36"/>
      <c r="D68" s="36"/>
      <c r="E68" s="70"/>
      <c r="F68" s="46"/>
    </row>
    <row r="69" spans="1:6" ht="14.25">
      <c r="A69" s="18" t="s">
        <v>320</v>
      </c>
      <c r="B69" s="350"/>
      <c r="C69" s="37" t="s">
        <v>1</v>
      </c>
      <c r="D69" s="37" t="s">
        <v>482</v>
      </c>
      <c r="E69" s="52"/>
      <c r="F69" s="58">
        <v>1185</v>
      </c>
    </row>
    <row r="70" spans="1:6" ht="14.25">
      <c r="A70" s="18" t="s">
        <v>341</v>
      </c>
      <c r="B70" s="350"/>
      <c r="C70" s="37" t="s">
        <v>2</v>
      </c>
      <c r="D70" s="37" t="s">
        <v>483</v>
      </c>
      <c r="E70" s="53"/>
      <c r="F70" s="58">
        <v>1496</v>
      </c>
    </row>
    <row r="71" spans="1:6" ht="14.25">
      <c r="A71" s="18" t="s">
        <v>321</v>
      </c>
      <c r="B71" s="350"/>
      <c r="C71" s="37" t="s">
        <v>3</v>
      </c>
      <c r="D71" s="37" t="s">
        <v>486</v>
      </c>
      <c r="E71" s="52"/>
      <c r="F71" s="58">
        <v>1622</v>
      </c>
    </row>
    <row r="72" spans="1:6" ht="14.25">
      <c r="A72" s="18" t="s">
        <v>322</v>
      </c>
      <c r="B72" s="350"/>
      <c r="C72" s="37" t="s">
        <v>16</v>
      </c>
      <c r="D72" s="37" t="s">
        <v>489</v>
      </c>
      <c r="E72" s="53"/>
      <c r="F72" s="58">
        <v>1823</v>
      </c>
    </row>
    <row r="73" spans="1:6" ht="14.25">
      <c r="A73" s="18" t="s">
        <v>323</v>
      </c>
      <c r="B73" s="350"/>
      <c r="C73" s="37" t="s">
        <v>9</v>
      </c>
      <c r="D73" s="37" t="s">
        <v>495</v>
      </c>
      <c r="E73" s="53"/>
      <c r="F73" s="58">
        <v>3042</v>
      </c>
    </row>
    <row r="74" spans="1:6" ht="14.25">
      <c r="A74" s="18" t="s">
        <v>324</v>
      </c>
      <c r="B74" s="350"/>
      <c r="C74" s="37" t="s">
        <v>18</v>
      </c>
      <c r="D74" s="37" t="s">
        <v>498</v>
      </c>
      <c r="E74" s="52"/>
      <c r="F74" s="58">
        <v>3512</v>
      </c>
    </row>
    <row r="75" spans="1:6" ht="14.25">
      <c r="A75" s="18" t="s">
        <v>325</v>
      </c>
      <c r="B75" s="350"/>
      <c r="C75" s="37" t="s">
        <v>11</v>
      </c>
      <c r="D75" s="37" t="s">
        <v>500</v>
      </c>
      <c r="E75" s="53"/>
      <c r="F75" s="58">
        <v>4361</v>
      </c>
    </row>
    <row r="76" spans="1:6">
      <c r="A76" s="31"/>
      <c r="B76" s="351"/>
      <c r="C76" s="31"/>
      <c r="D76" s="31"/>
      <c r="E76" s="55"/>
      <c r="F76" s="31"/>
    </row>
    <row r="77" spans="1:6" ht="13.15">
      <c r="A77" s="38"/>
      <c r="B77" s="343"/>
      <c r="C77" s="31"/>
      <c r="D77" s="31"/>
      <c r="E77" s="55"/>
      <c r="F77" s="31"/>
    </row>
    <row r="78" spans="1:6">
      <c r="A78" s="31"/>
      <c r="B78" s="351"/>
      <c r="C78" s="31"/>
      <c r="D78" s="31"/>
      <c r="E78" s="55"/>
      <c r="F78" s="31"/>
    </row>
    <row r="79" spans="1:6" ht="13.15">
      <c r="A79" s="367" t="s">
        <v>160</v>
      </c>
      <c r="B79" s="366" t="s">
        <v>725</v>
      </c>
      <c r="C79" s="367" t="s">
        <v>730</v>
      </c>
      <c r="D79" s="368" t="s">
        <v>729</v>
      </c>
      <c r="E79" s="48"/>
    </row>
    <row r="80" spans="1:6">
      <c r="A80" s="42" t="s">
        <v>515</v>
      </c>
      <c r="B80" s="59"/>
      <c r="C80" s="42">
        <v>12</v>
      </c>
      <c r="D80" s="59">
        <v>14</v>
      </c>
      <c r="E80" s="48"/>
    </row>
    <row r="81" spans="1:6">
      <c r="A81" s="42" t="s">
        <v>516</v>
      </c>
      <c r="B81" s="59"/>
      <c r="C81" s="42">
        <v>12</v>
      </c>
      <c r="D81" s="59">
        <v>12</v>
      </c>
      <c r="E81" s="48"/>
    </row>
    <row r="82" spans="1:6">
      <c r="A82" s="42" t="s">
        <v>517</v>
      </c>
      <c r="B82" s="59"/>
      <c r="C82" s="42">
        <v>12</v>
      </c>
      <c r="D82" s="59">
        <v>9</v>
      </c>
      <c r="E82" s="48"/>
    </row>
    <row r="83" spans="1:6">
      <c r="A83" s="42" t="s">
        <v>518</v>
      </c>
      <c r="B83" s="59"/>
      <c r="C83" s="42">
        <v>12</v>
      </c>
      <c r="D83" s="59">
        <v>8</v>
      </c>
      <c r="E83" s="48"/>
    </row>
    <row r="84" spans="1:6">
      <c r="A84" s="42" t="s">
        <v>519</v>
      </c>
      <c r="B84" s="59"/>
      <c r="C84" s="42">
        <v>12</v>
      </c>
      <c r="D84" s="59">
        <v>12</v>
      </c>
      <c r="E84" s="48"/>
    </row>
    <row r="85" spans="1:6">
      <c r="A85" s="42" t="s">
        <v>520</v>
      </c>
      <c r="B85" s="59"/>
      <c r="C85" s="42">
        <v>12</v>
      </c>
      <c r="D85" s="59">
        <v>12</v>
      </c>
      <c r="E85" s="48"/>
    </row>
    <row r="86" spans="1:6">
      <c r="A86" s="42" t="s">
        <v>521</v>
      </c>
      <c r="B86" s="59"/>
      <c r="C86" s="42">
        <v>12</v>
      </c>
      <c r="D86" s="59">
        <v>4</v>
      </c>
      <c r="E86" s="48"/>
    </row>
    <row r="87" spans="1:6">
      <c r="A87" s="42" t="s">
        <v>522</v>
      </c>
      <c r="B87" s="59"/>
      <c r="C87" s="42">
        <v>12</v>
      </c>
      <c r="D87" s="59">
        <v>7</v>
      </c>
      <c r="E87" s="48"/>
    </row>
    <row r="88" spans="1:6">
      <c r="A88" s="42" t="s">
        <v>523</v>
      </c>
      <c r="B88" s="59"/>
      <c r="C88" s="42">
        <v>12</v>
      </c>
      <c r="D88" s="59">
        <v>7</v>
      </c>
      <c r="E88" s="48"/>
    </row>
    <row r="89" spans="1:6">
      <c r="A89" s="42" t="s">
        <v>524</v>
      </c>
      <c r="B89" s="59"/>
      <c r="C89" s="42">
        <v>12</v>
      </c>
      <c r="D89" s="59">
        <v>9</v>
      </c>
      <c r="E89" s="48"/>
    </row>
    <row r="90" spans="1:6">
      <c r="A90" s="42" t="s">
        <v>525</v>
      </c>
      <c r="B90" s="59"/>
      <c r="C90" s="42">
        <v>12</v>
      </c>
      <c r="D90" s="59">
        <v>10</v>
      </c>
      <c r="E90" s="48"/>
    </row>
    <row r="91" spans="1:6">
      <c r="A91" s="42" t="s">
        <v>526</v>
      </c>
      <c r="B91" s="59"/>
      <c r="C91" s="42">
        <v>12</v>
      </c>
      <c r="D91" s="59">
        <v>10</v>
      </c>
      <c r="E91" s="48"/>
    </row>
    <row r="92" spans="1:6">
      <c r="A92" s="42" t="s">
        <v>527</v>
      </c>
      <c r="B92" s="59"/>
      <c r="C92" s="42">
        <v>12</v>
      </c>
      <c r="D92" s="59">
        <v>7</v>
      </c>
      <c r="E92" s="48"/>
    </row>
    <row r="93" spans="1:6">
      <c r="A93" s="31"/>
      <c r="B93" s="352"/>
      <c r="C93" s="31"/>
      <c r="D93" s="31"/>
      <c r="E93" s="48"/>
      <c r="F93" s="31"/>
    </row>
    <row r="94" spans="1:6">
      <c r="A94" s="31"/>
      <c r="B94" s="352"/>
      <c r="C94" s="31"/>
      <c r="D94" s="31"/>
      <c r="E94" s="48"/>
      <c r="F94" s="31"/>
    </row>
    <row r="95" spans="1:6">
      <c r="E95" s="48"/>
    </row>
    <row r="96" spans="1:6">
      <c r="E96" s="48"/>
    </row>
  </sheetData>
  <mergeCells count="1">
    <mergeCell ref="A1:F1"/>
  </mergeCells>
  <phoneticPr fontId="26" type="noConversion"/>
  <conditionalFormatting sqref="F6:F45">
    <cfRule type="cellIs" dxfId="2" priority="6" operator="equal">
      <formula>1</formula>
    </cfRule>
  </conditionalFormatting>
  <conditionalFormatting sqref="F49:F65">
    <cfRule type="cellIs" dxfId="1" priority="1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439E-AACD-4BFF-BA84-D0692DFB34D0}">
  <sheetPr>
    <tabColor theme="9" tint="-0.249977111117893"/>
  </sheetPr>
  <dimension ref="A1:L42"/>
  <sheetViews>
    <sheetView showGridLines="0" topLeftCell="B1" zoomScaleNormal="100" workbookViewId="0">
      <selection activeCell="G6" sqref="G6"/>
    </sheetView>
  </sheetViews>
  <sheetFormatPr defaultColWidth="8.53125" defaultRowHeight="14.25"/>
  <cols>
    <col min="1" max="1" width="41.46484375" style="178" customWidth="1"/>
    <col min="2" max="2" width="11.19921875" style="178" customWidth="1"/>
    <col min="3" max="3" width="15.53125" style="353" customWidth="1"/>
    <col min="4" max="4" width="3.46484375" style="178" customWidth="1"/>
    <col min="5" max="5" width="6.53125" style="178" customWidth="1"/>
    <col min="6" max="6" width="4.46484375" style="178" customWidth="1"/>
    <col min="7" max="7" width="14.53125" style="178" customWidth="1"/>
    <col min="8" max="8" width="20.46484375" style="178" customWidth="1"/>
    <col min="9" max="10" width="17.46484375" style="178" customWidth="1"/>
    <col min="11" max="11" width="15.46484375" style="178" customWidth="1"/>
    <col min="12" max="12" width="19.46484375" style="178" customWidth="1"/>
    <col min="13" max="13" width="30.796875" style="178" customWidth="1"/>
    <col min="14" max="16384" width="8.53125" style="178"/>
  </cols>
  <sheetData>
    <row r="1" spans="1:12" ht="40.9">
      <c r="A1" s="545" t="s">
        <v>700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</row>
    <row r="2" spans="1:12" ht="30" customHeight="1">
      <c r="A2" s="179"/>
      <c r="B2" s="179"/>
      <c r="C2" s="542" t="s">
        <v>701</v>
      </c>
      <c r="D2" s="542"/>
      <c r="E2" s="542"/>
      <c r="F2" s="542"/>
      <c r="G2" s="542"/>
      <c r="H2" s="542"/>
      <c r="I2" s="542"/>
      <c r="J2" s="542"/>
      <c r="K2" s="542"/>
      <c r="L2" s="542"/>
    </row>
    <row r="3" spans="1:12">
      <c r="A3" s="179"/>
      <c r="B3" s="179"/>
      <c r="C3" s="542"/>
      <c r="D3" s="542"/>
      <c r="E3" s="542"/>
      <c r="F3" s="542"/>
      <c r="G3" s="542"/>
      <c r="H3" s="542"/>
      <c r="I3" s="542"/>
      <c r="J3" s="542"/>
      <c r="K3" s="542"/>
      <c r="L3" s="542"/>
    </row>
    <row r="4" spans="1:12">
      <c r="A4" s="179"/>
      <c r="B4" s="179"/>
      <c r="C4" s="542"/>
      <c r="D4" s="542"/>
      <c r="E4" s="542"/>
      <c r="F4" s="542"/>
      <c r="G4" s="542"/>
      <c r="H4" s="542"/>
      <c r="I4" s="542"/>
      <c r="J4" s="542"/>
      <c r="K4" s="542"/>
      <c r="L4" s="542"/>
    </row>
    <row r="5" spans="1:12" ht="46.5" customHeight="1">
      <c r="A5" s="179"/>
      <c r="B5" s="179"/>
      <c r="C5" s="542"/>
      <c r="D5" s="542"/>
      <c r="E5" s="542"/>
      <c r="F5" s="542"/>
      <c r="G5" s="542"/>
      <c r="H5" s="542"/>
      <c r="I5" s="542"/>
      <c r="J5" s="542"/>
      <c r="K5" s="542"/>
      <c r="L5" s="542"/>
    </row>
    <row r="6" spans="1:12" ht="19.5" customHeight="1" thickBot="1">
      <c r="A6" s="179"/>
      <c r="B6" s="179"/>
      <c r="D6" s="180"/>
      <c r="E6" s="180"/>
      <c r="F6" s="180"/>
      <c r="G6" s="180"/>
      <c r="H6" s="180"/>
      <c r="I6" s="180"/>
      <c r="J6" s="180"/>
      <c r="K6" s="181"/>
      <c r="L6" s="180"/>
    </row>
    <row r="7" spans="1:12" ht="15.4" thickTop="1">
      <c r="A7" s="182" t="s">
        <v>702</v>
      </c>
      <c r="B7" s="182" t="s">
        <v>731</v>
      </c>
      <c r="C7" s="291" t="s">
        <v>725</v>
      </c>
      <c r="D7" s="546" t="s">
        <v>703</v>
      </c>
      <c r="E7" s="546"/>
      <c r="F7" s="546"/>
      <c r="G7" s="183" t="s">
        <v>704</v>
      </c>
      <c r="H7" s="183" t="s">
        <v>705</v>
      </c>
      <c r="I7" s="183" t="s">
        <v>706</v>
      </c>
      <c r="J7" s="184" t="s">
        <v>831</v>
      </c>
      <c r="K7" s="184" t="s">
        <v>707</v>
      </c>
      <c r="L7" s="184" t="s">
        <v>708</v>
      </c>
    </row>
    <row r="8" spans="1:12" ht="15">
      <c r="A8" s="189" t="s">
        <v>709</v>
      </c>
      <c r="B8" s="192" t="s">
        <v>822</v>
      </c>
      <c r="C8" s="192">
        <v>3401010420004</v>
      </c>
      <c r="D8" s="540">
        <v>12</v>
      </c>
      <c r="E8" s="541"/>
      <c r="F8" s="541"/>
      <c r="G8" s="190" t="s">
        <v>710</v>
      </c>
      <c r="H8" s="190" t="s">
        <v>711</v>
      </c>
      <c r="I8" s="191" t="s">
        <v>712</v>
      </c>
      <c r="J8" s="191" t="s">
        <v>832</v>
      </c>
      <c r="K8" s="403">
        <v>12722.894444444444</v>
      </c>
      <c r="L8" s="421">
        <v>4656761035179</v>
      </c>
    </row>
    <row r="9" spans="1:12" ht="15">
      <c r="A9" s="185" t="s">
        <v>722</v>
      </c>
      <c r="B9" s="186" t="s">
        <v>823</v>
      </c>
      <c r="C9" s="188">
        <v>3401010420008</v>
      </c>
      <c r="D9" s="547" t="s">
        <v>582</v>
      </c>
      <c r="E9" s="547"/>
      <c r="F9" s="547"/>
      <c r="G9" s="186" t="s">
        <v>724</v>
      </c>
      <c r="H9" s="186" t="s">
        <v>723</v>
      </c>
      <c r="I9" s="187" t="s">
        <v>712</v>
      </c>
      <c r="J9" s="187" t="s">
        <v>833</v>
      </c>
      <c r="K9" s="404">
        <v>14314.519444444444</v>
      </c>
      <c r="L9" s="422">
        <v>4656761036152</v>
      </c>
    </row>
    <row r="10" spans="1:12" ht="15">
      <c r="A10" s="189" t="s">
        <v>713</v>
      </c>
      <c r="B10" s="193" t="s">
        <v>824</v>
      </c>
      <c r="C10" s="192">
        <v>3401010420002</v>
      </c>
      <c r="D10" s="540">
        <v>12</v>
      </c>
      <c r="E10" s="541"/>
      <c r="F10" s="541"/>
      <c r="G10" s="190" t="s">
        <v>714</v>
      </c>
      <c r="H10" s="190" t="s">
        <v>720</v>
      </c>
      <c r="I10" s="191" t="s">
        <v>712</v>
      </c>
      <c r="J10" s="191" t="s">
        <v>834</v>
      </c>
      <c r="K10" s="403">
        <v>15906.144444444442</v>
      </c>
      <c r="L10" s="421">
        <v>4656761035193</v>
      </c>
    </row>
    <row r="11" spans="1:12" ht="15">
      <c r="A11" s="185" t="s">
        <v>715</v>
      </c>
      <c r="B11" s="186" t="s">
        <v>825</v>
      </c>
      <c r="C11" s="188">
        <v>3401010420003</v>
      </c>
      <c r="D11" s="547">
        <v>12</v>
      </c>
      <c r="E11" s="547"/>
      <c r="F11" s="547"/>
      <c r="G11" s="186" t="s">
        <v>716</v>
      </c>
      <c r="H11" s="186" t="s">
        <v>717</v>
      </c>
      <c r="I11" s="187" t="s">
        <v>712</v>
      </c>
      <c r="J11" s="187" t="s">
        <v>835</v>
      </c>
      <c r="K11" s="404">
        <v>19089.394444444446</v>
      </c>
      <c r="L11" s="422">
        <v>4656761035155</v>
      </c>
    </row>
    <row r="12" spans="1:12" ht="15">
      <c r="A12" s="189" t="s">
        <v>718</v>
      </c>
      <c r="B12" s="193" t="s">
        <v>826</v>
      </c>
      <c r="C12" s="192">
        <v>3401010420001</v>
      </c>
      <c r="D12" s="540">
        <v>12</v>
      </c>
      <c r="E12" s="541"/>
      <c r="F12" s="541"/>
      <c r="G12" s="193">
        <v>105</v>
      </c>
      <c r="H12" s="190" t="s">
        <v>719</v>
      </c>
      <c r="I12" s="191" t="s">
        <v>712</v>
      </c>
      <c r="J12" s="191" t="s">
        <v>836</v>
      </c>
      <c r="K12" s="403">
        <v>21211.56111111111</v>
      </c>
      <c r="L12" s="421">
        <v>4656761035162</v>
      </c>
    </row>
    <row r="14" spans="1:12">
      <c r="H14" s="194"/>
    </row>
    <row r="15" spans="1:12" ht="40.9">
      <c r="A15" s="388" t="s">
        <v>774</v>
      </c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388"/>
    </row>
    <row r="16" spans="1:12" ht="14.85" customHeight="1">
      <c r="A16" s="179"/>
      <c r="B16" s="179"/>
      <c r="C16" s="542" t="s">
        <v>782</v>
      </c>
      <c r="D16" s="542"/>
      <c r="E16" s="542"/>
      <c r="F16" s="542"/>
      <c r="G16" s="542"/>
      <c r="H16" s="542"/>
      <c r="I16" s="542"/>
      <c r="J16" s="542"/>
      <c r="K16" s="542"/>
      <c r="L16" s="542"/>
    </row>
    <row r="17" spans="1:12">
      <c r="A17" s="179"/>
      <c r="B17" s="179"/>
      <c r="C17" s="542"/>
      <c r="D17" s="542"/>
      <c r="E17" s="542"/>
      <c r="F17" s="542"/>
      <c r="G17" s="542"/>
      <c r="H17" s="542"/>
      <c r="I17" s="542"/>
      <c r="J17" s="542"/>
      <c r="K17" s="542"/>
      <c r="L17" s="542"/>
    </row>
    <row r="18" spans="1:12">
      <c r="A18" s="179"/>
      <c r="B18" s="179"/>
      <c r="C18" s="542"/>
      <c r="D18" s="542"/>
      <c r="E18" s="542"/>
      <c r="F18" s="542"/>
      <c r="G18" s="542"/>
      <c r="H18" s="542"/>
      <c r="I18" s="542"/>
      <c r="J18" s="542"/>
      <c r="K18" s="542"/>
      <c r="L18" s="542"/>
    </row>
    <row r="19" spans="1:12" ht="52.5" customHeight="1" thickBot="1">
      <c r="A19" s="179"/>
      <c r="B19" s="179"/>
      <c r="C19" s="542"/>
      <c r="D19" s="542"/>
      <c r="E19" s="542"/>
      <c r="F19" s="542"/>
      <c r="G19" s="542"/>
      <c r="H19" s="542"/>
      <c r="I19" s="542"/>
      <c r="J19" s="542"/>
      <c r="K19" s="542"/>
      <c r="L19" s="542"/>
    </row>
    <row r="20" spans="1:12" ht="15.4" thickTop="1">
      <c r="A20" s="380" t="s">
        <v>702</v>
      </c>
      <c r="B20" s="380"/>
      <c r="C20" s="381" t="s">
        <v>725</v>
      </c>
      <c r="D20" s="543" t="s">
        <v>703</v>
      </c>
      <c r="E20" s="543"/>
      <c r="F20" s="543"/>
      <c r="G20" s="382" t="s">
        <v>704</v>
      </c>
      <c r="H20" s="382" t="s">
        <v>705</v>
      </c>
      <c r="I20" s="382" t="s">
        <v>706</v>
      </c>
      <c r="J20" s="383" t="s">
        <v>831</v>
      </c>
      <c r="K20" s="383" t="s">
        <v>707</v>
      </c>
      <c r="L20" s="383" t="s">
        <v>708</v>
      </c>
    </row>
    <row r="21" spans="1:12" ht="15">
      <c r="A21" s="189" t="s">
        <v>775</v>
      </c>
      <c r="B21" s="193" t="s">
        <v>822</v>
      </c>
      <c r="C21" s="192">
        <v>3401010420009</v>
      </c>
      <c r="D21" s="540">
        <v>12</v>
      </c>
      <c r="E21" s="541"/>
      <c r="F21" s="541"/>
      <c r="G21" s="190" t="s">
        <v>776</v>
      </c>
      <c r="H21" s="190" t="s">
        <v>711</v>
      </c>
      <c r="I21" s="191" t="s">
        <v>712</v>
      </c>
      <c r="J21" s="191" t="s">
        <v>837</v>
      </c>
      <c r="K21" s="403">
        <v>10073.217777777778</v>
      </c>
      <c r="L21" s="192">
        <v>4656761037111</v>
      </c>
    </row>
    <row r="22" spans="1:12" ht="15">
      <c r="A22" s="384" t="s">
        <v>777</v>
      </c>
      <c r="B22" s="386" t="s">
        <v>823</v>
      </c>
      <c r="C22" s="385">
        <v>3401010420010</v>
      </c>
      <c r="D22" s="544" t="s">
        <v>582</v>
      </c>
      <c r="E22" s="544"/>
      <c r="F22" s="544"/>
      <c r="G22" s="386" t="s">
        <v>778</v>
      </c>
      <c r="H22" s="386" t="s">
        <v>723</v>
      </c>
      <c r="I22" s="387" t="s">
        <v>712</v>
      </c>
      <c r="J22" s="387" t="s">
        <v>838</v>
      </c>
      <c r="K22" s="428">
        <v>11229.293333333333</v>
      </c>
      <c r="L22" s="385">
        <v>4656761037128</v>
      </c>
    </row>
    <row r="23" spans="1:12" ht="15">
      <c r="A23" s="189" t="s">
        <v>779</v>
      </c>
      <c r="B23" s="193" t="s">
        <v>824</v>
      </c>
      <c r="C23" s="192">
        <v>3401010420011</v>
      </c>
      <c r="D23" s="540">
        <v>12</v>
      </c>
      <c r="E23" s="541"/>
      <c r="F23" s="541"/>
      <c r="G23" s="190">
        <v>85</v>
      </c>
      <c r="H23" s="190" t="s">
        <v>720</v>
      </c>
      <c r="I23" s="191" t="s">
        <v>712</v>
      </c>
      <c r="J23" s="191" t="s">
        <v>839</v>
      </c>
      <c r="K23" s="403">
        <v>12677.419444444444</v>
      </c>
      <c r="L23" s="192">
        <v>4656761037135</v>
      </c>
    </row>
    <row r="24" spans="1:12" ht="15">
      <c r="A24" s="384" t="s">
        <v>780</v>
      </c>
      <c r="B24" s="386" t="s">
        <v>825</v>
      </c>
      <c r="C24" s="385">
        <v>3401010420012</v>
      </c>
      <c r="D24" s="544">
        <v>12</v>
      </c>
      <c r="E24" s="544"/>
      <c r="F24" s="544"/>
      <c r="G24" s="386" t="s">
        <v>716</v>
      </c>
      <c r="H24" s="386" t="s">
        <v>717</v>
      </c>
      <c r="I24" s="387" t="s">
        <v>712</v>
      </c>
      <c r="J24" s="387" t="s">
        <v>840</v>
      </c>
      <c r="K24" s="428">
        <v>14514.609444444444</v>
      </c>
      <c r="L24" s="385">
        <v>4656761037142</v>
      </c>
    </row>
    <row r="25" spans="1:12" ht="15">
      <c r="A25" s="189" t="s">
        <v>781</v>
      </c>
      <c r="B25" s="193" t="s">
        <v>826</v>
      </c>
      <c r="C25" s="192">
        <v>3401010420014</v>
      </c>
      <c r="D25" s="540">
        <v>12</v>
      </c>
      <c r="E25" s="541"/>
      <c r="F25" s="541"/>
      <c r="G25" s="193">
        <v>105</v>
      </c>
      <c r="H25" s="190" t="s">
        <v>719</v>
      </c>
      <c r="I25" s="191" t="s">
        <v>712</v>
      </c>
      <c r="J25" s="191" t="s">
        <v>836</v>
      </c>
      <c r="K25" s="403">
        <v>16394.242777777778</v>
      </c>
      <c r="L25" s="192">
        <v>4656761037159</v>
      </c>
    </row>
    <row r="26" spans="1:12" ht="15">
      <c r="A26" s="395" t="s">
        <v>803</v>
      </c>
      <c r="B26" s="397"/>
      <c r="C26" s="396"/>
      <c r="D26" s="396"/>
      <c r="E26" s="396"/>
      <c r="F26" s="396"/>
      <c r="G26" s="396"/>
      <c r="H26" s="396"/>
      <c r="I26" s="396"/>
      <c r="J26" s="396"/>
      <c r="K26" s="396"/>
      <c r="L26" s="396"/>
    </row>
    <row r="27" spans="1:12" ht="15">
      <c r="A27" s="189" t="s">
        <v>804</v>
      </c>
      <c r="B27" s="193" t="s">
        <v>827</v>
      </c>
      <c r="C27" s="192">
        <v>3401010420016</v>
      </c>
      <c r="D27" s="540">
        <v>12</v>
      </c>
      <c r="E27" s="541"/>
      <c r="F27" s="541"/>
      <c r="G27" s="190" t="s">
        <v>806</v>
      </c>
      <c r="H27" s="190" t="s">
        <v>807</v>
      </c>
      <c r="I27" s="191" t="s">
        <v>712</v>
      </c>
      <c r="J27" s="191" t="s">
        <v>841</v>
      </c>
      <c r="K27" s="398">
        <v>11396.614141628097</v>
      </c>
      <c r="L27" s="192">
        <v>4656761038750</v>
      </c>
    </row>
    <row r="28" spans="1:12" ht="15">
      <c r="A28" s="384" t="s">
        <v>805</v>
      </c>
      <c r="B28" s="386" t="s">
        <v>828</v>
      </c>
      <c r="C28" s="385">
        <v>3401010420015</v>
      </c>
      <c r="D28" s="544" t="s">
        <v>582</v>
      </c>
      <c r="E28" s="544"/>
      <c r="F28" s="544"/>
      <c r="G28" s="386" t="s">
        <v>778</v>
      </c>
      <c r="H28" s="386" t="s">
        <v>808</v>
      </c>
      <c r="I28" s="387" t="s">
        <v>712</v>
      </c>
      <c r="J28" s="387" t="s">
        <v>837</v>
      </c>
      <c r="K28" s="399">
        <v>12982.375923317306</v>
      </c>
      <c r="L28" s="385">
        <v>4656761038767</v>
      </c>
    </row>
    <row r="29" spans="1:12" ht="15">
      <c r="A29" s="189" t="s">
        <v>896</v>
      </c>
      <c r="B29" s="193" t="s">
        <v>827</v>
      </c>
      <c r="C29" s="192" t="s">
        <v>900</v>
      </c>
      <c r="D29" s="540">
        <v>12</v>
      </c>
      <c r="E29" s="541"/>
      <c r="F29" s="541"/>
      <c r="G29" s="190" t="s">
        <v>806</v>
      </c>
      <c r="H29" s="190" t="s">
        <v>901</v>
      </c>
      <c r="I29" s="191" t="s">
        <v>712</v>
      </c>
      <c r="J29" s="191" t="s">
        <v>841</v>
      </c>
      <c r="K29" s="403">
        <v>10190</v>
      </c>
      <c r="L29" s="192">
        <v>4657828089869</v>
      </c>
    </row>
    <row r="30" spans="1:12" ht="15">
      <c r="A30" s="384" t="s">
        <v>897</v>
      </c>
      <c r="B30" s="386" t="s">
        <v>828</v>
      </c>
      <c r="C30" s="385" t="s">
        <v>902</v>
      </c>
      <c r="D30" s="544" t="s">
        <v>582</v>
      </c>
      <c r="E30" s="544"/>
      <c r="F30" s="544"/>
      <c r="G30" s="386" t="s">
        <v>778</v>
      </c>
      <c r="H30" s="386" t="s">
        <v>903</v>
      </c>
      <c r="I30" s="387" t="s">
        <v>712</v>
      </c>
      <c r="J30" s="387" t="s">
        <v>837</v>
      </c>
      <c r="K30" s="428">
        <v>11490</v>
      </c>
      <c r="L30" s="385">
        <v>4657828089876</v>
      </c>
    </row>
    <row r="31" spans="1:12" ht="15">
      <c r="A31" s="189" t="s">
        <v>898</v>
      </c>
      <c r="B31" s="193" t="s">
        <v>899</v>
      </c>
      <c r="C31" s="192" t="s">
        <v>904</v>
      </c>
      <c r="D31" s="540" t="s">
        <v>582</v>
      </c>
      <c r="E31" s="541"/>
      <c r="F31" s="541"/>
      <c r="G31" s="190" t="s">
        <v>778</v>
      </c>
      <c r="H31" s="190" t="s">
        <v>903</v>
      </c>
      <c r="I31" s="191" t="s">
        <v>905</v>
      </c>
      <c r="J31" s="191">
        <v>700</v>
      </c>
      <c r="K31" s="403">
        <v>11490</v>
      </c>
      <c r="L31" s="192">
        <v>4657828089869</v>
      </c>
    </row>
    <row r="34" spans="1:12" ht="40.9">
      <c r="A34" s="388" t="s">
        <v>815</v>
      </c>
      <c r="B34" s="388"/>
      <c r="C34" s="388"/>
      <c r="D34" s="388"/>
      <c r="E34" s="388"/>
      <c r="F34" s="388"/>
      <c r="G34" s="388"/>
      <c r="H34" s="388"/>
      <c r="I34" s="388"/>
      <c r="J34" s="388"/>
      <c r="K34" s="388"/>
      <c r="L34" s="388"/>
    </row>
    <row r="35" spans="1:12">
      <c r="A35" s="179"/>
      <c r="B35" s="179"/>
      <c r="C35" s="542" t="s">
        <v>816</v>
      </c>
      <c r="D35" s="542"/>
      <c r="E35" s="542"/>
      <c r="F35" s="542"/>
      <c r="G35" s="542"/>
      <c r="H35" s="542"/>
      <c r="I35" s="542"/>
      <c r="J35" s="542"/>
      <c r="K35" s="542"/>
      <c r="L35" s="542"/>
    </row>
    <row r="36" spans="1:12" ht="30" customHeight="1">
      <c r="A36" s="179"/>
      <c r="B36" s="179"/>
      <c r="C36" s="542"/>
      <c r="D36" s="542"/>
      <c r="E36" s="542"/>
      <c r="F36" s="542"/>
      <c r="G36" s="542"/>
      <c r="H36" s="542"/>
      <c r="I36" s="542"/>
      <c r="J36" s="542"/>
      <c r="K36" s="542"/>
      <c r="L36" s="542"/>
    </row>
    <row r="37" spans="1:12">
      <c r="A37" s="179"/>
      <c r="B37" s="179"/>
      <c r="C37" s="542"/>
      <c r="D37" s="542"/>
      <c r="E37" s="542"/>
      <c r="F37" s="542"/>
      <c r="G37" s="542"/>
      <c r="H37" s="542"/>
      <c r="I37" s="542"/>
      <c r="J37" s="542"/>
      <c r="K37" s="542"/>
      <c r="L37" s="542"/>
    </row>
    <row r="38" spans="1:12" ht="42.6" customHeight="1" thickBot="1">
      <c r="A38" s="179"/>
      <c r="B38" s="179"/>
      <c r="C38" s="542"/>
      <c r="D38" s="542"/>
      <c r="E38" s="542"/>
      <c r="F38" s="542"/>
      <c r="G38" s="542"/>
      <c r="H38" s="542"/>
      <c r="I38" s="542"/>
      <c r="J38" s="542"/>
      <c r="K38" s="542"/>
      <c r="L38" s="542"/>
    </row>
    <row r="39" spans="1:12" ht="15.4" thickTop="1">
      <c r="A39" s="380" t="s">
        <v>702</v>
      </c>
      <c r="B39" s="380"/>
      <c r="C39" s="381" t="s">
        <v>725</v>
      </c>
      <c r="D39" s="543" t="s">
        <v>703</v>
      </c>
      <c r="E39" s="543"/>
      <c r="F39" s="543"/>
      <c r="G39" s="382" t="s">
        <v>704</v>
      </c>
      <c r="H39" s="382" t="s">
        <v>705</v>
      </c>
      <c r="I39" s="382" t="s">
        <v>706</v>
      </c>
      <c r="J39" s="383" t="s">
        <v>831</v>
      </c>
      <c r="K39" s="383" t="s">
        <v>707</v>
      </c>
      <c r="L39" s="383" t="s">
        <v>708</v>
      </c>
    </row>
    <row r="40" spans="1:12" ht="15">
      <c r="A40" s="189" t="s">
        <v>820</v>
      </c>
      <c r="B40" s="193" t="s">
        <v>829</v>
      </c>
      <c r="C40" s="192">
        <v>3401010500011</v>
      </c>
      <c r="D40" s="540">
        <v>12</v>
      </c>
      <c r="E40" s="541"/>
      <c r="F40" s="541"/>
      <c r="G40" s="190" t="s">
        <v>818</v>
      </c>
      <c r="H40" s="190" t="s">
        <v>819</v>
      </c>
      <c r="I40" s="190" t="s">
        <v>844</v>
      </c>
      <c r="J40" s="190" t="s">
        <v>842</v>
      </c>
      <c r="K40" s="400">
        <v>37216.699999999997</v>
      </c>
      <c r="L40" s="192">
        <v>4657828083126</v>
      </c>
    </row>
    <row r="41" spans="1:12" ht="15">
      <c r="A41" s="384" t="s">
        <v>817</v>
      </c>
      <c r="B41" s="385" t="s">
        <v>829</v>
      </c>
      <c r="C41" s="385">
        <v>3401010500010</v>
      </c>
      <c r="D41" s="544" t="s">
        <v>582</v>
      </c>
      <c r="E41" s="544"/>
      <c r="F41" s="544"/>
      <c r="G41" s="386" t="s">
        <v>818</v>
      </c>
      <c r="H41" s="386" t="s">
        <v>819</v>
      </c>
      <c r="I41" s="386" t="s">
        <v>845</v>
      </c>
      <c r="J41" s="386" t="s">
        <v>842</v>
      </c>
      <c r="K41" s="401">
        <v>29308.1</v>
      </c>
      <c r="L41" s="385">
        <v>4657828083119</v>
      </c>
    </row>
    <row r="42" spans="1:12" ht="15">
      <c r="A42" s="189" t="s">
        <v>846</v>
      </c>
      <c r="B42" s="193" t="s">
        <v>830</v>
      </c>
      <c r="C42" s="192">
        <v>3401010700001</v>
      </c>
      <c r="D42" s="540">
        <v>12</v>
      </c>
      <c r="E42" s="541"/>
      <c r="F42" s="541"/>
      <c r="G42" s="190">
        <v>225</v>
      </c>
      <c r="H42" s="190" t="s">
        <v>821</v>
      </c>
      <c r="I42" s="191" t="s">
        <v>845</v>
      </c>
      <c r="J42" s="191" t="s">
        <v>843</v>
      </c>
      <c r="K42" s="402">
        <v>44376.5</v>
      </c>
      <c r="L42" s="192">
        <v>4657828083133</v>
      </c>
    </row>
  </sheetData>
  <mergeCells count="25">
    <mergeCell ref="D29:F29"/>
    <mergeCell ref="D30:F30"/>
    <mergeCell ref="D31:F31"/>
    <mergeCell ref="C16:L19"/>
    <mergeCell ref="D12:F12"/>
    <mergeCell ref="D20:F20"/>
    <mergeCell ref="D21:F21"/>
    <mergeCell ref="D22:F22"/>
    <mergeCell ref="D27:F27"/>
    <mergeCell ref="D28:F28"/>
    <mergeCell ref="D23:F23"/>
    <mergeCell ref="D24:F24"/>
    <mergeCell ref="D25:F25"/>
    <mergeCell ref="A1:L1"/>
    <mergeCell ref="D7:F7"/>
    <mergeCell ref="D8:F8"/>
    <mergeCell ref="D10:F10"/>
    <mergeCell ref="D11:F11"/>
    <mergeCell ref="D9:F9"/>
    <mergeCell ref="C2:L5"/>
    <mergeCell ref="D42:F42"/>
    <mergeCell ref="C35:L38"/>
    <mergeCell ref="D39:F39"/>
    <mergeCell ref="D40:F40"/>
    <mergeCell ref="D41:F41"/>
  </mergeCells>
  <pageMargins left="0.7" right="0.7" top="0.75" bottom="0.75" header="0.3" footer="0.3"/>
  <pageSetup paperSize="9" orientation="portrait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867C-7CEE-4582-B7E9-FB8E510F2B43}">
  <sheetPr>
    <tabColor rgb="FF00B0F0"/>
  </sheetPr>
  <dimension ref="A1:L10"/>
  <sheetViews>
    <sheetView workbookViewId="0">
      <selection activeCell="J7" sqref="I1:J1048576"/>
    </sheetView>
  </sheetViews>
  <sheetFormatPr defaultRowHeight="12.75"/>
  <cols>
    <col min="1" max="1" width="40.19921875" customWidth="1"/>
    <col min="2" max="2" width="17.19921875" customWidth="1"/>
    <col min="3" max="3" width="3.46484375" customWidth="1"/>
    <col min="4" max="4" width="6.53125" customWidth="1"/>
    <col min="5" max="5" width="4.46484375" customWidth="1"/>
    <col min="6" max="6" width="14.53125" customWidth="1"/>
    <col min="7" max="7" width="20.46484375" customWidth="1"/>
    <col min="8" max="8" width="17.46484375" customWidth="1"/>
    <col min="9" max="9" width="15.46484375" customWidth="1"/>
    <col min="10" max="10" width="17.19921875" customWidth="1"/>
    <col min="12" max="12" width="11.46484375" bestFit="1" customWidth="1"/>
  </cols>
  <sheetData>
    <row r="1" spans="1:12" ht="40.9">
      <c r="A1" s="545" t="s">
        <v>857</v>
      </c>
      <c r="B1" s="545"/>
      <c r="C1" s="545"/>
      <c r="D1" s="545"/>
      <c r="E1" s="545"/>
      <c r="F1" s="545"/>
      <c r="G1" s="545"/>
      <c r="H1" s="545"/>
      <c r="I1" s="545"/>
      <c r="J1" s="545"/>
    </row>
    <row r="2" spans="1:12" ht="14.55" customHeight="1">
      <c r="A2" s="179"/>
      <c r="B2" s="179"/>
      <c r="C2" s="542" t="s">
        <v>858</v>
      </c>
      <c r="D2" s="542"/>
      <c r="E2" s="542"/>
      <c r="F2" s="542"/>
      <c r="G2" s="542"/>
      <c r="H2" s="542"/>
      <c r="I2" s="542"/>
      <c r="J2" s="542"/>
    </row>
    <row r="3" spans="1:12" ht="14.25">
      <c r="A3" s="179"/>
      <c r="B3" s="179"/>
      <c r="C3" s="542"/>
      <c r="D3" s="542"/>
      <c r="E3" s="542"/>
      <c r="F3" s="542"/>
      <c r="G3" s="542"/>
      <c r="H3" s="542"/>
      <c r="I3" s="542"/>
      <c r="J3" s="542"/>
    </row>
    <row r="4" spans="1:12" ht="14.25">
      <c r="A4" s="179"/>
      <c r="B4" s="179"/>
      <c r="C4" s="542"/>
      <c r="D4" s="542"/>
      <c r="E4" s="542"/>
      <c r="F4" s="542"/>
      <c r="G4" s="542"/>
      <c r="H4" s="542"/>
      <c r="I4" s="542"/>
      <c r="J4" s="542"/>
    </row>
    <row r="5" spans="1:12" ht="14.25">
      <c r="A5" s="179"/>
      <c r="B5" s="179"/>
      <c r="C5" s="542"/>
      <c r="D5" s="542"/>
      <c r="E5" s="542"/>
      <c r="F5" s="542"/>
      <c r="G5" s="542"/>
      <c r="H5" s="542"/>
      <c r="I5" s="542"/>
      <c r="J5" s="542"/>
    </row>
    <row r="6" spans="1:12" ht="25.5" customHeight="1" thickBot="1">
      <c r="A6" s="179"/>
      <c r="B6" s="179"/>
      <c r="C6" s="542"/>
      <c r="D6" s="542"/>
      <c r="E6" s="542"/>
      <c r="F6" s="542"/>
      <c r="G6" s="542"/>
      <c r="H6" s="542"/>
      <c r="I6" s="542"/>
      <c r="J6" s="542"/>
    </row>
    <row r="7" spans="1:12" ht="15.4" thickTop="1">
      <c r="A7" s="182" t="s">
        <v>702</v>
      </c>
      <c r="B7" s="291" t="s">
        <v>725</v>
      </c>
      <c r="C7" s="546" t="s">
        <v>703</v>
      </c>
      <c r="D7" s="546"/>
      <c r="E7" s="546"/>
      <c r="F7" s="183" t="s">
        <v>704</v>
      </c>
      <c r="G7" s="183" t="s">
        <v>705</v>
      </c>
      <c r="H7" s="183" t="s">
        <v>706</v>
      </c>
      <c r="I7" s="184" t="s">
        <v>707</v>
      </c>
      <c r="J7" s="184" t="s">
        <v>708</v>
      </c>
    </row>
    <row r="8" spans="1:12" ht="15">
      <c r="A8" s="189" t="s">
        <v>859</v>
      </c>
      <c r="B8" s="424">
        <v>3401010500004</v>
      </c>
      <c r="C8" s="540">
        <v>12</v>
      </c>
      <c r="D8" s="541"/>
      <c r="E8" s="541"/>
      <c r="F8" s="190" t="s">
        <v>714</v>
      </c>
      <c r="G8" s="190" t="s">
        <v>860</v>
      </c>
      <c r="H8" s="191" t="s">
        <v>861</v>
      </c>
      <c r="I8" s="403">
        <v>17651.669999999998</v>
      </c>
      <c r="J8" s="426">
        <v>4657828089425</v>
      </c>
      <c r="L8" s="429"/>
    </row>
    <row r="9" spans="1:12" ht="15">
      <c r="A9" s="185" t="s">
        <v>862</v>
      </c>
      <c r="B9" s="425">
        <v>3401010500003</v>
      </c>
      <c r="C9" s="547" t="s">
        <v>582</v>
      </c>
      <c r="D9" s="547"/>
      <c r="E9" s="547"/>
      <c r="F9" s="186" t="s">
        <v>716</v>
      </c>
      <c r="G9" s="186" t="s">
        <v>863</v>
      </c>
      <c r="H9" s="187" t="s">
        <v>861</v>
      </c>
      <c r="I9" s="423">
        <v>20107.22</v>
      </c>
      <c r="J9" s="427">
        <v>4657828089418</v>
      </c>
      <c r="L9" s="429"/>
    </row>
    <row r="10" spans="1:12" ht="15">
      <c r="A10" s="189" t="s">
        <v>864</v>
      </c>
      <c r="B10" s="424">
        <v>3401010500002</v>
      </c>
      <c r="C10" s="540">
        <v>12</v>
      </c>
      <c r="D10" s="541"/>
      <c r="E10" s="541"/>
      <c r="F10" s="190" t="s">
        <v>865</v>
      </c>
      <c r="G10" s="190" t="s">
        <v>866</v>
      </c>
      <c r="H10" s="191" t="s">
        <v>861</v>
      </c>
      <c r="I10" s="403">
        <v>24461.11</v>
      </c>
      <c r="J10" s="426">
        <v>4657828089432</v>
      </c>
      <c r="L10" s="429"/>
    </row>
  </sheetData>
  <mergeCells count="6">
    <mergeCell ref="A1:J1"/>
    <mergeCell ref="C7:E7"/>
    <mergeCell ref="C8:E8"/>
    <mergeCell ref="C9:E9"/>
    <mergeCell ref="C10:E10"/>
    <mergeCell ref="C2:J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DA6B-77D8-413D-8813-A31146FA4028}">
  <sheetPr>
    <tabColor theme="7" tint="0.39997558519241921"/>
  </sheetPr>
  <dimension ref="A1:L10"/>
  <sheetViews>
    <sheetView workbookViewId="0">
      <selection activeCell="M7" sqref="L1:M1048576"/>
    </sheetView>
  </sheetViews>
  <sheetFormatPr defaultRowHeight="12.75"/>
  <cols>
    <col min="1" max="1" width="29.46484375" customWidth="1"/>
    <col min="2" max="4" width="8.19921875" customWidth="1"/>
    <col min="5" max="5" width="3.46484375" customWidth="1"/>
    <col min="6" max="6" width="6.53125" customWidth="1"/>
    <col min="7" max="7" width="4.46484375" customWidth="1"/>
    <col min="8" max="9" width="14.53125" customWidth="1"/>
    <col min="10" max="10" width="20.46484375" customWidth="1"/>
    <col min="11" max="11" width="17.46484375" customWidth="1"/>
    <col min="12" max="12" width="15.46484375" customWidth="1"/>
  </cols>
  <sheetData>
    <row r="1" spans="1:12" ht="40.9">
      <c r="A1" s="545" t="s">
        <v>867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</row>
    <row r="2" spans="1:12" ht="14.25">
      <c r="A2" s="179"/>
      <c r="B2" s="179"/>
      <c r="C2" s="179"/>
      <c r="D2" s="179"/>
      <c r="E2" s="542" t="s">
        <v>868</v>
      </c>
      <c r="F2" s="542"/>
      <c r="G2" s="542"/>
      <c r="H2" s="542"/>
      <c r="I2" s="542"/>
      <c r="J2" s="542"/>
      <c r="K2" s="542"/>
      <c r="L2" s="542"/>
    </row>
    <row r="3" spans="1:12" ht="14.25">
      <c r="A3" s="179"/>
      <c r="B3" s="179"/>
      <c r="C3" s="179"/>
      <c r="D3" s="179"/>
      <c r="E3" s="542"/>
      <c r="F3" s="542"/>
      <c r="G3" s="542"/>
      <c r="H3" s="542"/>
      <c r="I3" s="542"/>
      <c r="J3" s="542"/>
      <c r="K3" s="542"/>
      <c r="L3" s="542"/>
    </row>
    <row r="4" spans="1:12" ht="14.25">
      <c r="A4" s="179"/>
      <c r="B4" s="179"/>
      <c r="C4" s="179"/>
      <c r="D4" s="179"/>
      <c r="E4" s="542"/>
      <c r="F4" s="542"/>
      <c r="G4" s="542"/>
      <c r="H4" s="542"/>
      <c r="I4" s="542"/>
      <c r="J4" s="542"/>
      <c r="K4" s="542"/>
      <c r="L4" s="542"/>
    </row>
    <row r="5" spans="1:12" ht="14.25">
      <c r="A5" s="179"/>
      <c r="B5" s="179"/>
      <c r="C5" s="179"/>
      <c r="D5" s="179"/>
      <c r="E5" s="542"/>
      <c r="F5" s="542"/>
      <c r="G5" s="542"/>
      <c r="H5" s="542"/>
      <c r="I5" s="542"/>
      <c r="J5" s="542"/>
      <c r="K5" s="542"/>
      <c r="L5" s="542"/>
    </row>
    <row r="6" spans="1:12" ht="14.65" thickBot="1">
      <c r="A6" s="179"/>
      <c r="B6" s="179"/>
      <c r="C6" s="179"/>
      <c r="D6" s="179"/>
      <c r="E6" s="542"/>
      <c r="F6" s="542"/>
      <c r="G6" s="542"/>
      <c r="H6" s="542"/>
      <c r="I6" s="542"/>
      <c r="J6" s="542"/>
      <c r="K6" s="542"/>
      <c r="L6" s="542"/>
    </row>
    <row r="7" spans="1:12" ht="15.4" thickTop="1">
      <c r="A7" s="182" t="s">
        <v>702</v>
      </c>
      <c r="B7" s="546" t="s">
        <v>725</v>
      </c>
      <c r="C7" s="546"/>
      <c r="D7" s="546"/>
      <c r="E7" s="546" t="s">
        <v>703</v>
      </c>
      <c r="F7" s="546"/>
      <c r="G7" s="546"/>
      <c r="H7" s="183" t="s">
        <v>869</v>
      </c>
      <c r="I7" s="183" t="s">
        <v>870</v>
      </c>
      <c r="J7" s="183" t="s">
        <v>705</v>
      </c>
      <c r="K7" s="183" t="s">
        <v>706</v>
      </c>
      <c r="L7" s="184" t="s">
        <v>707</v>
      </c>
    </row>
    <row r="8" spans="1:12" ht="15">
      <c r="A8" s="189" t="s">
        <v>871</v>
      </c>
      <c r="B8" s="548">
        <v>3414010500002</v>
      </c>
      <c r="C8" s="548"/>
      <c r="D8" s="548"/>
      <c r="E8" s="540">
        <v>6</v>
      </c>
      <c r="F8" s="541"/>
      <c r="G8" s="541"/>
      <c r="H8" s="190" t="s">
        <v>872</v>
      </c>
      <c r="I8" s="190" t="s">
        <v>873</v>
      </c>
      <c r="J8" s="190" t="s">
        <v>874</v>
      </c>
      <c r="K8" s="191" t="s">
        <v>875</v>
      </c>
      <c r="L8" s="403">
        <v>22027.041666666675</v>
      </c>
    </row>
    <row r="9" spans="1:12" ht="15">
      <c r="A9" s="185" t="s">
        <v>876</v>
      </c>
      <c r="B9" s="549">
        <v>3414010500003</v>
      </c>
      <c r="C9" s="549"/>
      <c r="D9" s="549"/>
      <c r="E9" s="547" t="s">
        <v>877</v>
      </c>
      <c r="F9" s="547"/>
      <c r="G9" s="547"/>
      <c r="H9" s="186" t="s">
        <v>878</v>
      </c>
      <c r="I9" s="186" t="s">
        <v>879</v>
      </c>
      <c r="J9" s="186" t="s">
        <v>880</v>
      </c>
      <c r="K9" s="187" t="s">
        <v>861</v>
      </c>
      <c r="L9" s="423">
        <v>24358.308333333338</v>
      </c>
    </row>
    <row r="10" spans="1:12" ht="15">
      <c r="A10" s="189" t="s">
        <v>881</v>
      </c>
      <c r="B10" s="548">
        <v>3414010500001</v>
      </c>
      <c r="C10" s="548"/>
      <c r="D10" s="548"/>
      <c r="E10" s="540">
        <v>12</v>
      </c>
      <c r="F10" s="541"/>
      <c r="G10" s="541"/>
      <c r="H10" s="190" t="s">
        <v>882</v>
      </c>
      <c r="I10" s="190" t="s">
        <v>883</v>
      </c>
      <c r="J10" s="190" t="s">
        <v>884</v>
      </c>
      <c r="K10" s="191" t="s">
        <v>861</v>
      </c>
      <c r="L10" s="403">
        <v>31077.841666666678</v>
      </c>
    </row>
  </sheetData>
  <mergeCells count="10">
    <mergeCell ref="B10:D10"/>
    <mergeCell ref="E10:G10"/>
    <mergeCell ref="A1:L1"/>
    <mergeCell ref="E2:L6"/>
    <mergeCell ref="E7:G7"/>
    <mergeCell ref="E8:G8"/>
    <mergeCell ref="E9:G9"/>
    <mergeCell ref="B7:D7"/>
    <mergeCell ref="B8:D8"/>
    <mergeCell ref="B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ОПС серии</vt:lpstr>
      <vt:lpstr>UPS серии</vt:lpstr>
      <vt:lpstr>GEL</vt:lpstr>
      <vt:lpstr>Проф.серии</vt:lpstr>
      <vt:lpstr>RBM модули</vt:lpstr>
      <vt:lpstr>МОТО</vt:lpstr>
      <vt:lpstr>АВТО</vt:lpstr>
      <vt:lpstr>Лодки</vt:lpstr>
      <vt:lpstr>Тяговые АКБ</vt:lpstr>
      <vt:lpstr>ЗУ</vt:lpstr>
      <vt:lpstr>Шкафы</vt:lpstr>
      <vt:lpstr>Перемычки</vt:lpstr>
      <vt:lpstr>Балансиры и мониторинг</vt:lpstr>
      <vt:lpstr>Колпачки</vt:lpstr>
      <vt:lpstr>Переходники</vt:lpstr>
      <vt:lpstr>'ОПС серии'!Область_печати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2023-09-06T11:37:53Z</dcterms:created>
  <dcterms:modified xsi:type="dcterms:W3CDTF">2025-09-10T07:39:57Z</dcterms:modified>
</cp:coreProperties>
</file>